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ownloads\"/>
    </mc:Choice>
  </mc:AlternateContent>
  <xr:revisionPtr revIDLastSave="0" documentId="13_ncr:1_{01A87559-C77A-4F80-8925-314FC03559CD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Details'!$A$1:$S$51</definedName>
    <definedName name="_xlnm.Print_Area" localSheetId="4">'Sum Sum'!$A$1:$K$43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" i="2" l="1"/>
  <c r="AA27" i="2" s="1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241" i="2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F242" i="2" l="1"/>
  <c r="E15" i="17" l="1"/>
  <c r="V224" i="2"/>
  <c r="U224" i="2"/>
  <c r="T224" i="2"/>
  <c r="S224" i="2"/>
  <c r="Q224" i="2"/>
  <c r="J25" i="2"/>
  <c r="E25" i="2"/>
  <c r="R413" i="2"/>
  <c r="W413" i="2" s="1"/>
  <c r="V27" i="2" l="1"/>
  <c r="U27" i="2"/>
  <c r="T27" i="2"/>
  <c r="S27" i="2"/>
  <c r="R27" i="2"/>
  <c r="Q27" i="2"/>
  <c r="R306" i="2"/>
  <c r="W306" i="2" s="1"/>
  <c r="R305" i="2"/>
  <c r="W305" i="2" s="1"/>
  <c r="R304" i="2"/>
  <c r="R303" i="2"/>
  <c r="W303" i="2" s="1"/>
  <c r="R302" i="2"/>
  <c r="R301" i="2"/>
  <c r="W301" i="2" s="1"/>
  <c r="R300" i="2"/>
  <c r="R299" i="2"/>
  <c r="W299" i="2" s="1"/>
  <c r="R298" i="2"/>
  <c r="W298" i="2" s="1"/>
  <c r="R297" i="2"/>
  <c r="W297" i="2" s="1"/>
  <c r="R296" i="2"/>
  <c r="R295" i="2"/>
  <c r="W295" i="2" s="1"/>
  <c r="R294" i="2"/>
  <c r="R293" i="2"/>
  <c r="W293" i="2" s="1"/>
  <c r="R292" i="2"/>
  <c r="R291" i="2"/>
  <c r="R290" i="2"/>
  <c r="W290" i="2" s="1"/>
  <c r="R288" i="2"/>
  <c r="R287" i="2"/>
  <c r="R286" i="2"/>
  <c r="R285" i="2"/>
  <c r="R284" i="2"/>
  <c r="R283" i="2"/>
  <c r="R282" i="2"/>
  <c r="R281" i="2"/>
  <c r="W281" i="2" s="1"/>
  <c r="R280" i="2"/>
  <c r="W280" i="2" s="1"/>
  <c r="R279" i="2"/>
  <c r="R278" i="2"/>
  <c r="R277" i="2"/>
  <c r="R276" i="2"/>
  <c r="W276" i="2" s="1"/>
  <c r="R275" i="2"/>
  <c r="R274" i="2"/>
  <c r="R273" i="2"/>
  <c r="W273" i="2" s="1"/>
  <c r="R272" i="2"/>
  <c r="W272" i="2" s="1"/>
  <c r="R271" i="2"/>
  <c r="R270" i="2"/>
  <c r="R269" i="2"/>
  <c r="R268" i="2"/>
  <c r="W268" i="2" s="1"/>
  <c r="R267" i="2"/>
  <c r="R266" i="2"/>
  <c r="R265" i="2"/>
  <c r="W265" i="2" s="1"/>
  <c r="R264" i="2"/>
  <c r="W264" i="2" s="1"/>
  <c r="R263" i="2"/>
  <c r="R262" i="2"/>
  <c r="R261" i="2"/>
  <c r="R260" i="2"/>
  <c r="W260" i="2" s="1"/>
  <c r="R259" i="2"/>
  <c r="R258" i="2"/>
  <c r="R257" i="2"/>
  <c r="W257" i="2" s="1"/>
  <c r="R256" i="2"/>
  <c r="R254" i="2"/>
  <c r="R253" i="2"/>
  <c r="W253" i="2" s="1"/>
  <c r="R252" i="2"/>
  <c r="R251" i="2"/>
  <c r="W251" i="2" s="1"/>
  <c r="R250" i="2"/>
  <c r="R249" i="2"/>
  <c r="W249" i="2" s="1"/>
  <c r="R248" i="2"/>
  <c r="W248" i="2" s="1"/>
  <c r="R247" i="2"/>
  <c r="W247" i="2" s="1"/>
  <c r="R246" i="2"/>
  <c r="R245" i="2"/>
  <c r="W245" i="2" s="1"/>
  <c r="R244" i="2"/>
  <c r="R243" i="2"/>
  <c r="W243" i="2" s="1"/>
  <c r="R242" i="2"/>
  <c r="R241" i="2"/>
  <c r="W241" i="2" s="1"/>
  <c r="R240" i="2"/>
  <c r="R239" i="2"/>
  <c r="W239" i="2" s="1"/>
  <c r="R238" i="2"/>
  <c r="R237" i="2"/>
  <c r="W237" i="2" s="1"/>
  <c r="R236" i="2"/>
  <c r="R235" i="2"/>
  <c r="W235" i="2" s="1"/>
  <c r="R234" i="2"/>
  <c r="R233" i="2"/>
  <c r="W233" i="2" s="1"/>
  <c r="R232" i="2"/>
  <c r="W232" i="2" s="1"/>
  <c r="R231" i="2"/>
  <c r="W231" i="2" s="1"/>
  <c r="R230" i="2"/>
  <c r="R229" i="2"/>
  <c r="W229" i="2" s="1"/>
  <c r="R228" i="2"/>
  <c r="R227" i="2"/>
  <c r="R226" i="2"/>
  <c r="R225" i="2"/>
  <c r="V205" i="2"/>
  <c r="U205" i="2"/>
  <c r="T205" i="2"/>
  <c r="S205" i="2"/>
  <c r="Q205" i="2"/>
  <c r="R223" i="2"/>
  <c r="W223" i="2" s="1"/>
  <c r="R222" i="2"/>
  <c r="W222" i="2" s="1"/>
  <c r="R221" i="2"/>
  <c r="W221" i="2" s="1"/>
  <c r="R220" i="2"/>
  <c r="W220" i="2" s="1"/>
  <c r="R219" i="2"/>
  <c r="R218" i="2"/>
  <c r="W218" i="2" s="1"/>
  <c r="R217" i="2"/>
  <c r="R216" i="2"/>
  <c r="W216" i="2" s="1"/>
  <c r="R215" i="2"/>
  <c r="W215" i="2" s="1"/>
  <c r="R214" i="2"/>
  <c r="W214" i="2" s="1"/>
  <c r="R213" i="2"/>
  <c r="W213" i="2" s="1"/>
  <c r="R212" i="2"/>
  <c r="W212" i="2" s="1"/>
  <c r="R211" i="2"/>
  <c r="W211" i="2" s="1"/>
  <c r="R210" i="2"/>
  <c r="W210" i="2" s="1"/>
  <c r="R209" i="2"/>
  <c r="R208" i="2"/>
  <c r="W208" i="2" s="1"/>
  <c r="R207" i="2"/>
  <c r="W207" i="2" s="1"/>
  <c r="R206" i="2"/>
  <c r="R204" i="2"/>
  <c r="R203" i="2"/>
  <c r="R202" i="2"/>
  <c r="R201" i="2"/>
  <c r="R200" i="2"/>
  <c r="R199" i="2"/>
  <c r="R198" i="2"/>
  <c r="R197" i="2"/>
  <c r="W197" i="2" s="1"/>
  <c r="R196" i="2"/>
  <c r="R195" i="2"/>
  <c r="R194" i="2"/>
  <c r="W194" i="2" s="1"/>
  <c r="R193" i="2"/>
  <c r="R192" i="2"/>
  <c r="R191" i="2"/>
  <c r="R190" i="2"/>
  <c r="W190" i="2" s="1"/>
  <c r="R189" i="2"/>
  <c r="W189" i="2" s="1"/>
  <c r="R188" i="2"/>
  <c r="R187" i="2"/>
  <c r="R186" i="2"/>
  <c r="W186" i="2" s="1"/>
  <c r="R185" i="2"/>
  <c r="R183" i="2"/>
  <c r="R182" i="2"/>
  <c r="W182" i="2" s="1"/>
  <c r="R181" i="2"/>
  <c r="W181" i="2" s="1"/>
  <c r="R180" i="2"/>
  <c r="W180" i="2" s="1"/>
  <c r="R179" i="2"/>
  <c r="R178" i="2"/>
  <c r="W178" i="2" s="1"/>
  <c r="R177" i="2"/>
  <c r="W177" i="2" s="1"/>
  <c r="R176" i="2"/>
  <c r="W176" i="2" s="1"/>
  <c r="R175" i="2"/>
  <c r="R174" i="2"/>
  <c r="W174" i="2" s="1"/>
  <c r="R173" i="2"/>
  <c r="W173" i="2" s="1"/>
  <c r="R172" i="2"/>
  <c r="W172" i="2" s="1"/>
  <c r="R171" i="2"/>
  <c r="R170" i="2"/>
  <c r="W170" i="2" s="1"/>
  <c r="R169" i="2"/>
  <c r="W169" i="2" s="1"/>
  <c r="R168" i="2"/>
  <c r="W168" i="2" s="1"/>
  <c r="R167" i="2"/>
  <c r="R166" i="2"/>
  <c r="W166" i="2" s="1"/>
  <c r="R165" i="2"/>
  <c r="W165" i="2" s="1"/>
  <c r="R164" i="2"/>
  <c r="W164" i="2" s="1"/>
  <c r="R163" i="2"/>
  <c r="R162" i="2"/>
  <c r="W162" i="2" s="1"/>
  <c r="R161" i="2"/>
  <c r="W161" i="2" s="1"/>
  <c r="R160" i="2"/>
  <c r="W160" i="2" s="1"/>
  <c r="R159" i="2"/>
  <c r="R157" i="2"/>
  <c r="R156" i="2"/>
  <c r="W156" i="2" s="1"/>
  <c r="R155" i="2"/>
  <c r="W155" i="2" s="1"/>
  <c r="R154" i="2"/>
  <c r="W154" i="2" s="1"/>
  <c r="R153" i="2"/>
  <c r="R152" i="2"/>
  <c r="R151" i="2"/>
  <c r="R150" i="2"/>
  <c r="R149" i="2"/>
  <c r="R148" i="2"/>
  <c r="R147" i="2"/>
  <c r="W147" i="2" s="1"/>
  <c r="R146" i="2"/>
  <c r="R145" i="2"/>
  <c r="R143" i="2"/>
  <c r="W143" i="2" s="1"/>
  <c r="R142" i="2"/>
  <c r="R141" i="2"/>
  <c r="R140" i="2"/>
  <c r="R139" i="2"/>
  <c r="W139" i="2" s="1"/>
  <c r="R138" i="2"/>
  <c r="W138" i="2" s="1"/>
  <c r="R137" i="2"/>
  <c r="W137" i="2" s="1"/>
  <c r="R136" i="2"/>
  <c r="R135" i="2"/>
  <c r="R134" i="2"/>
  <c r="R133" i="2"/>
  <c r="R132" i="2"/>
  <c r="R131" i="2"/>
  <c r="R130" i="2"/>
  <c r="W130" i="2" s="1"/>
  <c r="R129" i="2"/>
  <c r="W129" i="2" s="1"/>
  <c r="R128" i="2"/>
  <c r="R127" i="2"/>
  <c r="W127" i="2" s="1"/>
  <c r="R126" i="2"/>
  <c r="R125" i="2"/>
  <c r="R124" i="2"/>
  <c r="R122" i="2"/>
  <c r="W122" i="2" s="1"/>
  <c r="R121" i="2"/>
  <c r="W121" i="2" s="1"/>
  <c r="R120" i="2"/>
  <c r="W120" i="2" s="1"/>
  <c r="R119" i="2"/>
  <c r="R118" i="2"/>
  <c r="R117" i="2"/>
  <c r="R116" i="2"/>
  <c r="R115" i="2"/>
  <c r="R114" i="2"/>
  <c r="R113" i="2"/>
  <c r="W113" i="2" s="1"/>
  <c r="R112" i="2"/>
  <c r="W112" i="2" s="1"/>
  <c r="R111" i="2"/>
  <c r="R110" i="2"/>
  <c r="W110" i="2" s="1"/>
  <c r="R109" i="2"/>
  <c r="R108" i="2"/>
  <c r="R107" i="2"/>
  <c r="R105" i="2"/>
  <c r="W105" i="2" s="1"/>
  <c r="R104" i="2"/>
  <c r="W104" i="2" s="1"/>
  <c r="R103" i="2"/>
  <c r="W103" i="2" s="1"/>
  <c r="R102" i="2"/>
  <c r="R101" i="2"/>
  <c r="R100" i="2"/>
  <c r="R99" i="2"/>
  <c r="R98" i="2"/>
  <c r="R97" i="2"/>
  <c r="R96" i="2"/>
  <c r="W96" i="2" s="1"/>
  <c r="R95" i="2"/>
  <c r="W95" i="2" s="1"/>
  <c r="R94" i="2"/>
  <c r="R93" i="2"/>
  <c r="W93" i="2" s="1"/>
  <c r="R92" i="2"/>
  <c r="R91" i="2"/>
  <c r="R90" i="2"/>
  <c r="R89" i="2"/>
  <c r="W89" i="2" s="1"/>
  <c r="R88" i="2"/>
  <c r="W88" i="2" s="1"/>
  <c r="R87" i="2"/>
  <c r="W87" i="2" s="1"/>
  <c r="R86" i="2"/>
  <c r="R85" i="2"/>
  <c r="R83" i="2"/>
  <c r="R82" i="2"/>
  <c r="R81" i="2"/>
  <c r="R80" i="2"/>
  <c r="R79" i="2"/>
  <c r="W79" i="2" s="1"/>
  <c r="R78" i="2"/>
  <c r="W78" i="2" s="1"/>
  <c r="R77" i="2"/>
  <c r="R76" i="2"/>
  <c r="W76" i="2" s="1"/>
  <c r="R75" i="2"/>
  <c r="R74" i="2"/>
  <c r="R73" i="2"/>
  <c r="R72" i="2"/>
  <c r="W72" i="2" s="1"/>
  <c r="R71" i="2"/>
  <c r="W71" i="2" s="1"/>
  <c r="R70" i="2"/>
  <c r="W70" i="2" s="1"/>
  <c r="R69" i="2"/>
  <c r="R68" i="2"/>
  <c r="R67" i="2"/>
  <c r="R66" i="2"/>
  <c r="R65" i="2"/>
  <c r="R64" i="2"/>
  <c r="R63" i="2"/>
  <c r="W63" i="2" s="1"/>
  <c r="R61" i="2"/>
  <c r="W61" i="2" s="1"/>
  <c r="R60" i="2"/>
  <c r="W60" i="2" s="1"/>
  <c r="R59" i="2"/>
  <c r="W59" i="2" s="1"/>
  <c r="R58" i="2"/>
  <c r="W58" i="2" s="1"/>
  <c r="R57" i="2"/>
  <c r="R56" i="2"/>
  <c r="W56" i="2" s="1"/>
  <c r="R55" i="2"/>
  <c r="W55" i="2" s="1"/>
  <c r="R54" i="2"/>
  <c r="W54" i="2" s="1"/>
  <c r="R53" i="2"/>
  <c r="R52" i="2"/>
  <c r="W52" i="2" s="1"/>
  <c r="R51" i="2"/>
  <c r="W51" i="2" s="1"/>
  <c r="R50" i="2"/>
  <c r="W50" i="2" s="1"/>
  <c r="R49" i="2"/>
  <c r="R48" i="2"/>
  <c r="W48" i="2" s="1"/>
  <c r="R47" i="2"/>
  <c r="W47" i="2" s="1"/>
  <c r="R46" i="2"/>
  <c r="W46" i="2" s="1"/>
  <c r="R45" i="2"/>
  <c r="W45" i="2" s="1"/>
  <c r="R44" i="2"/>
  <c r="W44" i="2" s="1"/>
  <c r="R43" i="2"/>
  <c r="R42" i="2"/>
  <c r="W42" i="2" s="1"/>
  <c r="R41" i="2"/>
  <c r="R40" i="2"/>
  <c r="W40" i="2" s="1"/>
  <c r="R39" i="2"/>
  <c r="W39" i="2" s="1"/>
  <c r="R38" i="2"/>
  <c r="W38" i="2" s="1"/>
  <c r="R37" i="2"/>
  <c r="R36" i="2"/>
  <c r="W36" i="2" s="1"/>
  <c r="R35" i="2"/>
  <c r="R34" i="2"/>
  <c r="W34" i="2" s="1"/>
  <c r="R33" i="2"/>
  <c r="R32" i="2"/>
  <c r="W32" i="2" s="1"/>
  <c r="R31" i="2"/>
  <c r="W31" i="2" s="1"/>
  <c r="R30" i="2"/>
  <c r="R29" i="2"/>
  <c r="W29" i="2" s="1"/>
  <c r="R28" i="2"/>
  <c r="R26" i="2"/>
  <c r="W26" i="2" s="1"/>
  <c r="R25" i="2"/>
  <c r="W25" i="2" s="1"/>
  <c r="R24" i="2"/>
  <c r="W24" i="2" s="1"/>
  <c r="R23" i="2"/>
  <c r="W23" i="2" s="1"/>
  <c r="R22" i="2"/>
  <c r="W22" i="2" s="1"/>
  <c r="R21" i="2"/>
  <c r="W21" i="2" s="1"/>
  <c r="R20" i="2"/>
  <c r="W20" i="2" s="1"/>
  <c r="R19" i="2"/>
  <c r="W19" i="2" s="1"/>
  <c r="R18" i="2"/>
  <c r="W18" i="2" s="1"/>
  <c r="R17" i="2"/>
  <c r="W17" i="2" s="1"/>
  <c r="R16" i="2"/>
  <c r="W16" i="2" s="1"/>
  <c r="R15" i="2"/>
  <c r="W15" i="2" s="1"/>
  <c r="R14" i="2"/>
  <c r="W14" i="2" s="1"/>
  <c r="R13" i="2"/>
  <c r="W13" i="2" s="1"/>
  <c r="R12" i="2"/>
  <c r="W12" i="2" s="1"/>
  <c r="R11" i="2"/>
  <c r="W11" i="2" s="1"/>
  <c r="R10" i="2"/>
  <c r="W10" i="2" s="1"/>
  <c r="R9" i="2"/>
  <c r="W9" i="2" s="1"/>
  <c r="R8" i="2"/>
  <c r="W8" i="2" s="1"/>
  <c r="R388" i="2"/>
  <c r="R387" i="2"/>
  <c r="W387" i="2" s="1"/>
  <c r="R386" i="2"/>
  <c r="W386" i="2" s="1"/>
  <c r="R385" i="2"/>
  <c r="W385" i="2" s="1"/>
  <c r="R384" i="2"/>
  <c r="R383" i="2"/>
  <c r="W383" i="2" s="1"/>
  <c r="R382" i="2"/>
  <c r="W382" i="2" s="1"/>
  <c r="R381" i="2"/>
  <c r="W381" i="2" s="1"/>
  <c r="R380" i="2"/>
  <c r="R379" i="2"/>
  <c r="W379" i="2" s="1"/>
  <c r="R378" i="2"/>
  <c r="W378" i="2" s="1"/>
  <c r="R377" i="2"/>
  <c r="W377" i="2" s="1"/>
  <c r="R376" i="2"/>
  <c r="R375" i="2"/>
  <c r="W375" i="2" s="1"/>
  <c r="R374" i="2"/>
  <c r="W374" i="2" s="1"/>
  <c r="R373" i="2"/>
  <c r="R389" i="2"/>
  <c r="R403" i="2"/>
  <c r="W403" i="2" s="1"/>
  <c r="R402" i="2"/>
  <c r="R401" i="2"/>
  <c r="R400" i="2"/>
  <c r="R399" i="2"/>
  <c r="W399" i="2" s="1"/>
  <c r="R398" i="2"/>
  <c r="R397" i="2"/>
  <c r="R396" i="2"/>
  <c r="R395" i="2"/>
  <c r="W395" i="2" s="1"/>
  <c r="R394" i="2"/>
  <c r="R393" i="2"/>
  <c r="R392" i="2"/>
  <c r="R391" i="2"/>
  <c r="R405" i="2" s="1"/>
  <c r="R404" i="2"/>
  <c r="R410" i="2"/>
  <c r="R409" i="2"/>
  <c r="W409" i="2" s="1"/>
  <c r="R408" i="2"/>
  <c r="W408" i="2" s="1"/>
  <c r="R407" i="2"/>
  <c r="R406" i="2"/>
  <c r="W406" i="2" s="1"/>
  <c r="R411" i="2"/>
  <c r="S412" i="2"/>
  <c r="T412" i="2"/>
  <c r="U412" i="2"/>
  <c r="V412" i="2"/>
  <c r="Q412" i="2"/>
  <c r="S405" i="2"/>
  <c r="T405" i="2"/>
  <c r="U405" i="2"/>
  <c r="V405" i="2"/>
  <c r="Q405" i="2"/>
  <c r="S390" i="2"/>
  <c r="T390" i="2"/>
  <c r="U390" i="2"/>
  <c r="V390" i="2"/>
  <c r="Q390" i="2"/>
  <c r="W376" i="2"/>
  <c r="W380" i="2"/>
  <c r="W384" i="2"/>
  <c r="W388" i="2"/>
  <c r="W389" i="2"/>
  <c r="R353" i="2"/>
  <c r="R352" i="2"/>
  <c r="W352" i="2" s="1"/>
  <c r="R351" i="2"/>
  <c r="R350" i="2"/>
  <c r="W350" i="2" s="1"/>
  <c r="R349" i="2"/>
  <c r="W349" i="2" s="1"/>
  <c r="R348" i="2"/>
  <c r="W348" i="2" s="1"/>
  <c r="R347" i="2"/>
  <c r="R346" i="2"/>
  <c r="W346" i="2" s="1"/>
  <c r="R345" i="2"/>
  <c r="R344" i="2"/>
  <c r="W344" i="2" s="1"/>
  <c r="R343" i="2"/>
  <c r="R342" i="2"/>
  <c r="W342" i="2" s="1"/>
  <c r="R341" i="2"/>
  <c r="W341" i="2" s="1"/>
  <c r="R340" i="2"/>
  <c r="W340" i="2" s="1"/>
  <c r="R339" i="2"/>
  <c r="R338" i="2"/>
  <c r="W338" i="2" s="1"/>
  <c r="R337" i="2"/>
  <c r="R336" i="2"/>
  <c r="W336" i="2" s="1"/>
  <c r="R335" i="2"/>
  <c r="R334" i="2"/>
  <c r="W334" i="2" s="1"/>
  <c r="R333" i="2"/>
  <c r="W333" i="2" s="1"/>
  <c r="R332" i="2"/>
  <c r="R354" i="2"/>
  <c r="R370" i="2"/>
  <c r="W370" i="2" s="1"/>
  <c r="R369" i="2"/>
  <c r="R368" i="2"/>
  <c r="R367" i="2"/>
  <c r="R366" i="2"/>
  <c r="W366" i="2" s="1"/>
  <c r="R365" i="2"/>
  <c r="W365" i="2" s="1"/>
  <c r="R364" i="2"/>
  <c r="W364" i="2" s="1"/>
  <c r="R363" i="2"/>
  <c r="R362" i="2"/>
  <c r="W362" i="2" s="1"/>
  <c r="R361" i="2"/>
  <c r="R360" i="2"/>
  <c r="R359" i="2"/>
  <c r="R358" i="2"/>
  <c r="W358" i="2" s="1"/>
  <c r="R357" i="2"/>
  <c r="R356" i="2"/>
  <c r="W356" i="2" s="1"/>
  <c r="R371" i="2"/>
  <c r="S372" i="2"/>
  <c r="T372" i="2"/>
  <c r="U372" i="2"/>
  <c r="V372" i="2"/>
  <c r="Q372" i="2"/>
  <c r="S355" i="2"/>
  <c r="T355" i="2"/>
  <c r="U355" i="2"/>
  <c r="V355" i="2"/>
  <c r="Q355" i="2"/>
  <c r="R329" i="2"/>
  <c r="R328" i="2"/>
  <c r="R327" i="2"/>
  <c r="R326" i="2"/>
  <c r="W326" i="2" s="1"/>
  <c r="R325" i="2"/>
  <c r="W325" i="2" s="1"/>
  <c r="R324" i="2"/>
  <c r="R323" i="2"/>
  <c r="W323" i="2" s="1"/>
  <c r="R322" i="2"/>
  <c r="R321" i="2"/>
  <c r="R320" i="2"/>
  <c r="R319" i="2"/>
  <c r="W319" i="2" s="1"/>
  <c r="R318" i="2"/>
  <c r="W318" i="2" s="1"/>
  <c r="R317" i="2"/>
  <c r="W317" i="2" s="1"/>
  <c r="R316" i="2"/>
  <c r="R315" i="2"/>
  <c r="R314" i="2"/>
  <c r="R313" i="2"/>
  <c r="R312" i="2"/>
  <c r="R311" i="2"/>
  <c r="R310" i="2"/>
  <c r="W310" i="2" s="1"/>
  <c r="R309" i="2"/>
  <c r="R308" i="2"/>
  <c r="R330" i="2"/>
  <c r="W330" i="2" s="1"/>
  <c r="S331" i="2"/>
  <c r="T331" i="2"/>
  <c r="U331" i="2"/>
  <c r="V331" i="2"/>
  <c r="Q331" i="2"/>
  <c r="S307" i="2"/>
  <c r="T307" i="2"/>
  <c r="U307" i="2"/>
  <c r="V307" i="2"/>
  <c r="Q307" i="2"/>
  <c r="S289" i="2"/>
  <c r="T289" i="2"/>
  <c r="U289" i="2"/>
  <c r="V289" i="2"/>
  <c r="Q289" i="2"/>
  <c r="S255" i="2"/>
  <c r="T255" i="2"/>
  <c r="U255" i="2"/>
  <c r="V255" i="2"/>
  <c r="Q255" i="2"/>
  <c r="S184" i="2"/>
  <c r="T184" i="2"/>
  <c r="U184" i="2"/>
  <c r="V184" i="2"/>
  <c r="Q184" i="2"/>
  <c r="S158" i="2"/>
  <c r="T158" i="2"/>
  <c r="U158" i="2"/>
  <c r="V158" i="2"/>
  <c r="Q158" i="2"/>
  <c r="S144" i="2"/>
  <c r="T144" i="2"/>
  <c r="U144" i="2"/>
  <c r="V144" i="2"/>
  <c r="Q144" i="2"/>
  <c r="S123" i="2"/>
  <c r="T123" i="2"/>
  <c r="U123" i="2"/>
  <c r="V123" i="2"/>
  <c r="Q123" i="2"/>
  <c r="S106" i="2"/>
  <c r="T106" i="2"/>
  <c r="U106" i="2"/>
  <c r="V106" i="2"/>
  <c r="Q106" i="2"/>
  <c r="S84" i="2"/>
  <c r="T84" i="2"/>
  <c r="U84" i="2"/>
  <c r="V84" i="2"/>
  <c r="Q84" i="2"/>
  <c r="S62" i="2"/>
  <c r="T62" i="2"/>
  <c r="U62" i="2"/>
  <c r="V62" i="2"/>
  <c r="Q62" i="2"/>
  <c r="F387" i="2"/>
  <c r="K387" i="2" s="1"/>
  <c r="F386" i="2"/>
  <c r="K386" i="2" s="1"/>
  <c r="F385" i="2"/>
  <c r="K385" i="2" s="1"/>
  <c r="F384" i="2"/>
  <c r="K384" i="2" s="1"/>
  <c r="F383" i="2"/>
  <c r="K383" i="2" s="1"/>
  <c r="F382" i="2"/>
  <c r="K382" i="2" s="1"/>
  <c r="F381" i="2"/>
  <c r="F380" i="2"/>
  <c r="K380" i="2" s="1"/>
  <c r="F379" i="2"/>
  <c r="F378" i="2"/>
  <c r="K378" i="2" s="1"/>
  <c r="F377" i="2"/>
  <c r="K377" i="2" s="1"/>
  <c r="F376" i="2"/>
  <c r="K376" i="2" s="1"/>
  <c r="F375" i="2"/>
  <c r="K375" i="2" s="1"/>
  <c r="F374" i="2"/>
  <c r="K374" i="2" s="1"/>
  <c r="F373" i="2"/>
  <c r="F372" i="2"/>
  <c r="K372" i="2" s="1"/>
  <c r="F371" i="2"/>
  <c r="K371" i="2" s="1"/>
  <c r="F370" i="2"/>
  <c r="K370" i="2" s="1"/>
  <c r="F369" i="2"/>
  <c r="K369" i="2" s="1"/>
  <c r="F368" i="2"/>
  <c r="K368" i="2" s="1"/>
  <c r="F367" i="2"/>
  <c r="F366" i="2"/>
  <c r="K366" i="2" s="1"/>
  <c r="F365" i="2"/>
  <c r="G388" i="2"/>
  <c r="H388" i="2"/>
  <c r="I388" i="2"/>
  <c r="J388" i="2"/>
  <c r="E388" i="2"/>
  <c r="F363" i="2"/>
  <c r="K363" i="2" s="1"/>
  <c r="F362" i="2"/>
  <c r="F361" i="2"/>
  <c r="F360" i="2"/>
  <c r="F359" i="2"/>
  <c r="K359" i="2" s="1"/>
  <c r="F358" i="2"/>
  <c r="K358" i="2" s="1"/>
  <c r="F357" i="2"/>
  <c r="K357" i="2" s="1"/>
  <c r="F356" i="2"/>
  <c r="F355" i="2"/>
  <c r="F354" i="2"/>
  <c r="F353" i="2"/>
  <c r="F352" i="2"/>
  <c r="F351" i="2"/>
  <c r="F350" i="2"/>
  <c r="K350" i="2" s="1"/>
  <c r="F349" i="2"/>
  <c r="K349" i="2" s="1"/>
  <c r="F348" i="2"/>
  <c r="F347" i="2"/>
  <c r="K347" i="2" s="1"/>
  <c r="F346" i="2"/>
  <c r="F345" i="2"/>
  <c r="F344" i="2"/>
  <c r="F343" i="2"/>
  <c r="K343" i="2" s="1"/>
  <c r="F342" i="2"/>
  <c r="K342" i="2" s="1"/>
  <c r="F341" i="2"/>
  <c r="K341" i="2" s="1"/>
  <c r="F340" i="2"/>
  <c r="F339" i="2"/>
  <c r="F338" i="2"/>
  <c r="F337" i="2"/>
  <c r="G364" i="2"/>
  <c r="H364" i="2"/>
  <c r="I364" i="2"/>
  <c r="J364" i="2"/>
  <c r="E364" i="2"/>
  <c r="F335" i="2"/>
  <c r="K335" i="2" s="1"/>
  <c r="F334" i="2"/>
  <c r="F333" i="2"/>
  <c r="F332" i="2"/>
  <c r="K332" i="2" s="1"/>
  <c r="F331" i="2"/>
  <c r="K331" i="2" s="1"/>
  <c r="F330" i="2"/>
  <c r="K330" i="2" s="1"/>
  <c r="F329" i="2"/>
  <c r="F328" i="2"/>
  <c r="K328" i="2" s="1"/>
  <c r="F327" i="2"/>
  <c r="K327" i="2" s="1"/>
  <c r="F326" i="2"/>
  <c r="K326" i="2" s="1"/>
  <c r="F325" i="2"/>
  <c r="F324" i="2"/>
  <c r="K324" i="2" s="1"/>
  <c r="F323" i="2"/>
  <c r="K323" i="2" s="1"/>
  <c r="F322" i="2"/>
  <c r="F321" i="2"/>
  <c r="F320" i="2"/>
  <c r="K320" i="2" s="1"/>
  <c r="F319" i="2"/>
  <c r="K319" i="2" s="1"/>
  <c r="F318" i="2"/>
  <c r="F317" i="2"/>
  <c r="F316" i="2"/>
  <c r="K316" i="2" s="1"/>
  <c r="F315" i="2"/>
  <c r="K315" i="2" s="1"/>
  <c r="F314" i="2"/>
  <c r="K314" i="2" s="1"/>
  <c r="F313" i="2"/>
  <c r="F312" i="2"/>
  <c r="K312" i="2" s="1"/>
  <c r="F311" i="2"/>
  <c r="F310" i="2"/>
  <c r="K310" i="2" s="1"/>
  <c r="F309" i="2"/>
  <c r="G336" i="2"/>
  <c r="H336" i="2"/>
  <c r="I336" i="2"/>
  <c r="J336" i="2"/>
  <c r="E336" i="2"/>
  <c r="K334" i="2"/>
  <c r="K322" i="2"/>
  <c r="K318" i="2"/>
  <c r="G308" i="2"/>
  <c r="H308" i="2"/>
  <c r="I308" i="2"/>
  <c r="J308" i="2"/>
  <c r="E308" i="2"/>
  <c r="F307" i="2"/>
  <c r="K307" i="2" s="1"/>
  <c r="F306" i="2"/>
  <c r="K306" i="2" s="1"/>
  <c r="F305" i="2"/>
  <c r="F304" i="2"/>
  <c r="K304" i="2" s="1"/>
  <c r="F303" i="2"/>
  <c r="F302" i="2"/>
  <c r="K302" i="2" s="1"/>
  <c r="F301" i="2"/>
  <c r="K301" i="2" s="1"/>
  <c r="F300" i="2"/>
  <c r="K300" i="2" s="1"/>
  <c r="F299" i="2"/>
  <c r="K299" i="2" s="1"/>
  <c r="F298" i="2"/>
  <c r="K298" i="2" s="1"/>
  <c r="F297" i="2"/>
  <c r="G296" i="2"/>
  <c r="H296" i="2"/>
  <c r="I296" i="2"/>
  <c r="J296" i="2"/>
  <c r="E296" i="2"/>
  <c r="F295" i="2"/>
  <c r="K295" i="2" s="1"/>
  <c r="F294" i="2"/>
  <c r="K294" i="2" s="1"/>
  <c r="F293" i="2"/>
  <c r="F292" i="2"/>
  <c r="K292" i="2" s="1"/>
  <c r="F291" i="2"/>
  <c r="K291" i="2" s="1"/>
  <c r="F290" i="2"/>
  <c r="K290" i="2" s="1"/>
  <c r="F289" i="2"/>
  <c r="F288" i="2"/>
  <c r="K288" i="2" s="1"/>
  <c r="F287" i="2"/>
  <c r="K287" i="2" s="1"/>
  <c r="F286" i="2"/>
  <c r="K286" i="2" s="1"/>
  <c r="F285" i="2"/>
  <c r="F284" i="2"/>
  <c r="K284" i="2" s="1"/>
  <c r="F283" i="2"/>
  <c r="K283" i="2" s="1"/>
  <c r="F282" i="2"/>
  <c r="K282" i="2" s="1"/>
  <c r="F281" i="2"/>
  <c r="F280" i="2"/>
  <c r="K280" i="2" s="1"/>
  <c r="F279" i="2"/>
  <c r="F296" i="2" s="1"/>
  <c r="G278" i="2"/>
  <c r="H278" i="2"/>
  <c r="I278" i="2"/>
  <c r="J278" i="2"/>
  <c r="E278" i="2"/>
  <c r="F277" i="2"/>
  <c r="F276" i="2"/>
  <c r="K276" i="2" s="1"/>
  <c r="F275" i="2"/>
  <c r="K275" i="2" s="1"/>
  <c r="F274" i="2"/>
  <c r="K274" i="2" s="1"/>
  <c r="F273" i="2"/>
  <c r="F272" i="2"/>
  <c r="K272" i="2" s="1"/>
  <c r="F271" i="2"/>
  <c r="K271" i="2" s="1"/>
  <c r="F270" i="2"/>
  <c r="K270" i="2" s="1"/>
  <c r="F269" i="2"/>
  <c r="F268" i="2"/>
  <c r="K268" i="2" s="1"/>
  <c r="F267" i="2"/>
  <c r="K267" i="2" s="1"/>
  <c r="F266" i="2"/>
  <c r="K266" i="2" s="1"/>
  <c r="F265" i="2"/>
  <c r="K265" i="2" s="1"/>
  <c r="F264" i="2"/>
  <c r="K264" i="2" s="1"/>
  <c r="F263" i="2"/>
  <c r="F262" i="2"/>
  <c r="G261" i="2"/>
  <c r="H261" i="2"/>
  <c r="I261" i="2"/>
  <c r="J261" i="2"/>
  <c r="E261" i="2"/>
  <c r="F260" i="2"/>
  <c r="F259" i="2"/>
  <c r="K259" i="2" s="1"/>
  <c r="F258" i="2"/>
  <c r="F257" i="2"/>
  <c r="K257" i="2" s="1"/>
  <c r="F256" i="2"/>
  <c r="F255" i="2"/>
  <c r="K255" i="2" s="1"/>
  <c r="F254" i="2"/>
  <c r="F253" i="2"/>
  <c r="K253" i="2" s="1"/>
  <c r="F252" i="2"/>
  <c r="F251" i="2"/>
  <c r="K251" i="2" s="1"/>
  <c r="F250" i="2"/>
  <c r="F249" i="2"/>
  <c r="K249" i="2" s="1"/>
  <c r="F248" i="2"/>
  <c r="K248" i="2" s="1"/>
  <c r="F247" i="2"/>
  <c r="K247" i="2" s="1"/>
  <c r="F246" i="2"/>
  <c r="F245" i="2"/>
  <c r="K245" i="2" s="1"/>
  <c r="F244" i="2"/>
  <c r="F243" i="2"/>
  <c r="F261" i="2" s="1"/>
  <c r="K240" i="2"/>
  <c r="K238" i="2"/>
  <c r="K236" i="2"/>
  <c r="K234" i="2"/>
  <c r="K232" i="2"/>
  <c r="K230" i="2"/>
  <c r="F227" i="2"/>
  <c r="F226" i="2"/>
  <c r="K226" i="2" s="1"/>
  <c r="F225" i="2"/>
  <c r="F224" i="2"/>
  <c r="K224" i="2" s="1"/>
  <c r="F223" i="2"/>
  <c r="K223" i="2" s="1"/>
  <c r="F222" i="2"/>
  <c r="K222" i="2" s="1"/>
  <c r="F221" i="2"/>
  <c r="F220" i="2"/>
  <c r="K220" i="2" s="1"/>
  <c r="F219" i="2"/>
  <c r="F218" i="2"/>
  <c r="K218" i="2" s="1"/>
  <c r="F217" i="2"/>
  <c r="F216" i="2"/>
  <c r="K216" i="2" s="1"/>
  <c r="F215" i="2"/>
  <c r="K215" i="2" s="1"/>
  <c r="F214" i="2"/>
  <c r="K214" i="2" s="1"/>
  <c r="F213" i="2"/>
  <c r="F212" i="2"/>
  <c r="K212" i="2" s="1"/>
  <c r="F211" i="2"/>
  <c r="F210" i="2"/>
  <c r="K210" i="2" s="1"/>
  <c r="F209" i="2"/>
  <c r="F208" i="2"/>
  <c r="K208" i="2" s="1"/>
  <c r="F207" i="2"/>
  <c r="K207" i="2" s="1"/>
  <c r="F206" i="2"/>
  <c r="K206" i="2" s="1"/>
  <c r="F205" i="2"/>
  <c r="F204" i="2"/>
  <c r="K204" i="2" s="1"/>
  <c r="F203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83" i="2" s="1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0" i="2"/>
  <c r="F129" i="2"/>
  <c r="K129" i="2" s="1"/>
  <c r="F128" i="2"/>
  <c r="F127" i="2"/>
  <c r="K127" i="2" s="1"/>
  <c r="F126" i="2"/>
  <c r="K126" i="2" s="1"/>
  <c r="F125" i="2"/>
  <c r="K125" i="2" s="1"/>
  <c r="F124" i="2"/>
  <c r="F123" i="2"/>
  <c r="F121" i="2"/>
  <c r="K121" i="2" s="1"/>
  <c r="F120" i="2"/>
  <c r="F119" i="2"/>
  <c r="F118" i="2"/>
  <c r="F117" i="2"/>
  <c r="K117" i="2" s="1"/>
  <c r="F116" i="2"/>
  <c r="F115" i="2"/>
  <c r="F114" i="2"/>
  <c r="K114" i="2" s="1"/>
  <c r="F113" i="2"/>
  <c r="K113" i="2" s="1"/>
  <c r="F112" i="2"/>
  <c r="F111" i="2"/>
  <c r="F110" i="2"/>
  <c r="F109" i="2"/>
  <c r="K109" i="2" s="1"/>
  <c r="F108" i="2"/>
  <c r="F107" i="2"/>
  <c r="F106" i="2"/>
  <c r="K106" i="2" s="1"/>
  <c r="F105" i="2"/>
  <c r="K105" i="2" s="1"/>
  <c r="F104" i="2"/>
  <c r="F103" i="2"/>
  <c r="F102" i="2"/>
  <c r="F100" i="2"/>
  <c r="K100" i="2" s="1"/>
  <c r="F99" i="2"/>
  <c r="K99" i="2" s="1"/>
  <c r="F98" i="2"/>
  <c r="F97" i="2"/>
  <c r="K97" i="2" s="1"/>
  <c r="F96" i="2"/>
  <c r="K96" i="2" s="1"/>
  <c r="F95" i="2"/>
  <c r="K95" i="2" s="1"/>
  <c r="F94" i="2"/>
  <c r="F93" i="2"/>
  <c r="K93" i="2" s="1"/>
  <c r="F92" i="2"/>
  <c r="K92" i="2" s="1"/>
  <c r="F91" i="2"/>
  <c r="K91" i="2" s="1"/>
  <c r="F90" i="2"/>
  <c r="F89" i="2"/>
  <c r="K89" i="2" s="1"/>
  <c r="F88" i="2"/>
  <c r="F87" i="2"/>
  <c r="K87" i="2" s="1"/>
  <c r="F86" i="2"/>
  <c r="F85" i="2"/>
  <c r="K85" i="2" s="1"/>
  <c r="F84" i="2"/>
  <c r="K84" i="2" s="1"/>
  <c r="F83" i="2"/>
  <c r="K83" i="2" s="1"/>
  <c r="F82" i="2"/>
  <c r="F81" i="2"/>
  <c r="F80" i="2"/>
  <c r="K80" i="2" s="1"/>
  <c r="F78" i="2"/>
  <c r="F77" i="2"/>
  <c r="F76" i="2"/>
  <c r="F75" i="2"/>
  <c r="K75" i="2" s="1"/>
  <c r="F74" i="2"/>
  <c r="F73" i="2"/>
  <c r="F72" i="2"/>
  <c r="K72" i="2" s="1"/>
  <c r="F71" i="2"/>
  <c r="K71" i="2" s="1"/>
  <c r="F70" i="2"/>
  <c r="F69" i="2"/>
  <c r="F68" i="2"/>
  <c r="F67" i="2"/>
  <c r="K67" i="2" s="1"/>
  <c r="F66" i="2"/>
  <c r="F65" i="2"/>
  <c r="F64" i="2"/>
  <c r="K64" i="2" s="1"/>
  <c r="F63" i="2"/>
  <c r="K63" i="2" s="1"/>
  <c r="F62" i="2"/>
  <c r="F61" i="2"/>
  <c r="F60" i="2"/>
  <c r="F59" i="2"/>
  <c r="K59" i="2" s="1"/>
  <c r="F58" i="2"/>
  <c r="F57" i="2"/>
  <c r="F56" i="2"/>
  <c r="K56" i="2" s="1"/>
  <c r="F55" i="2"/>
  <c r="K55" i="2" s="1"/>
  <c r="F54" i="2"/>
  <c r="F53" i="2"/>
  <c r="F52" i="2"/>
  <c r="F51" i="2"/>
  <c r="K51" i="2" s="1"/>
  <c r="F50" i="2"/>
  <c r="F49" i="2"/>
  <c r="F48" i="2"/>
  <c r="K48" i="2" s="1"/>
  <c r="F46" i="2"/>
  <c r="K46" i="2" s="1"/>
  <c r="F45" i="2"/>
  <c r="F44" i="2"/>
  <c r="F43" i="2"/>
  <c r="F42" i="2"/>
  <c r="K42" i="2" s="1"/>
  <c r="F41" i="2"/>
  <c r="F40" i="2"/>
  <c r="F39" i="2"/>
  <c r="K39" i="2" s="1"/>
  <c r="F38" i="2"/>
  <c r="K38" i="2" s="1"/>
  <c r="F37" i="2"/>
  <c r="F36" i="2"/>
  <c r="F35" i="2"/>
  <c r="F34" i="2"/>
  <c r="K34" i="2" s="1"/>
  <c r="F33" i="2"/>
  <c r="F32" i="2"/>
  <c r="F31" i="2"/>
  <c r="K31" i="2" s="1"/>
  <c r="F30" i="2"/>
  <c r="K30" i="2" s="1"/>
  <c r="F29" i="2"/>
  <c r="F28" i="2"/>
  <c r="F27" i="2"/>
  <c r="F26" i="2"/>
  <c r="K26" i="2" s="1"/>
  <c r="G242" i="2"/>
  <c r="H242" i="2"/>
  <c r="I242" i="2"/>
  <c r="J242" i="2"/>
  <c r="E242" i="2"/>
  <c r="G228" i="2"/>
  <c r="H228" i="2"/>
  <c r="I228" i="2"/>
  <c r="J228" i="2"/>
  <c r="E228" i="2"/>
  <c r="G202" i="2"/>
  <c r="H202" i="2"/>
  <c r="I202" i="2"/>
  <c r="J202" i="2"/>
  <c r="E202" i="2"/>
  <c r="G183" i="2"/>
  <c r="H183" i="2"/>
  <c r="I183" i="2"/>
  <c r="J183" i="2"/>
  <c r="E183" i="2"/>
  <c r="G155" i="2"/>
  <c r="H155" i="2"/>
  <c r="I155" i="2"/>
  <c r="J155" i="2"/>
  <c r="E155" i="2"/>
  <c r="G131" i="2"/>
  <c r="H131" i="2"/>
  <c r="I131" i="2"/>
  <c r="J131" i="2"/>
  <c r="E131" i="2"/>
  <c r="G122" i="2"/>
  <c r="H122" i="2"/>
  <c r="I122" i="2"/>
  <c r="J122" i="2"/>
  <c r="E122" i="2"/>
  <c r="G101" i="2"/>
  <c r="H101" i="2"/>
  <c r="I101" i="2"/>
  <c r="J101" i="2"/>
  <c r="E101" i="2"/>
  <c r="G79" i="2"/>
  <c r="H79" i="2"/>
  <c r="I79" i="2"/>
  <c r="J79" i="2"/>
  <c r="E79" i="2"/>
  <c r="G47" i="2"/>
  <c r="H47" i="2"/>
  <c r="I47" i="2"/>
  <c r="J47" i="2"/>
  <c r="E47" i="2"/>
  <c r="H25" i="2"/>
  <c r="F24" i="2"/>
  <c r="F23" i="2"/>
  <c r="F22" i="2"/>
  <c r="K22" i="2" s="1"/>
  <c r="F21" i="2"/>
  <c r="K21" i="2" s="1"/>
  <c r="F20" i="2"/>
  <c r="K20" i="2" s="1"/>
  <c r="F19" i="2"/>
  <c r="F18" i="2"/>
  <c r="F17" i="2"/>
  <c r="F16" i="2"/>
  <c r="K16" i="2" s="1"/>
  <c r="F15" i="2"/>
  <c r="F14" i="2"/>
  <c r="K14" i="2" s="1"/>
  <c r="F13" i="2"/>
  <c r="K13" i="2" s="1"/>
  <c r="F12" i="2"/>
  <c r="F11" i="2"/>
  <c r="F10" i="2"/>
  <c r="F9" i="2"/>
  <c r="F8" i="2"/>
  <c r="K8" i="2" s="1"/>
  <c r="I25" i="2"/>
  <c r="G25" i="2"/>
  <c r="W411" i="2"/>
  <c r="W410" i="2"/>
  <c r="W404" i="2"/>
  <c r="W402" i="2"/>
  <c r="W401" i="2"/>
  <c r="W400" i="2"/>
  <c r="W398" i="2"/>
  <c r="W397" i="2"/>
  <c r="W396" i="2"/>
  <c r="W394" i="2"/>
  <c r="W393" i="2"/>
  <c r="W392" i="2"/>
  <c r="W371" i="2"/>
  <c r="W369" i="2"/>
  <c r="W368" i="2"/>
  <c r="W367" i="2"/>
  <c r="W363" i="2"/>
  <c r="W361" i="2"/>
  <c r="W360" i="2"/>
  <c r="W359" i="2"/>
  <c r="W354" i="2"/>
  <c r="W353" i="2"/>
  <c r="W351" i="2"/>
  <c r="W347" i="2"/>
  <c r="W345" i="2"/>
  <c r="W343" i="2"/>
  <c r="W339" i="2"/>
  <c r="W337" i="2"/>
  <c r="W335" i="2"/>
  <c r="W329" i="2"/>
  <c r="W328" i="2"/>
  <c r="W327" i="2"/>
  <c r="W324" i="2"/>
  <c r="W322" i="2"/>
  <c r="W321" i="2"/>
  <c r="W320" i="2"/>
  <c r="W316" i="2"/>
  <c r="W315" i="2"/>
  <c r="W314" i="2"/>
  <c r="W313" i="2"/>
  <c r="W312" i="2"/>
  <c r="W311" i="2"/>
  <c r="W308" i="2"/>
  <c r="W304" i="2"/>
  <c r="W302" i="2"/>
  <c r="W300" i="2"/>
  <c r="W296" i="2"/>
  <c r="W294" i="2"/>
  <c r="W292" i="2"/>
  <c r="W288" i="2"/>
  <c r="W287" i="2"/>
  <c r="W286" i="2"/>
  <c r="W285" i="2"/>
  <c r="W284" i="2"/>
  <c r="W283" i="2"/>
  <c r="W282" i="2"/>
  <c r="W279" i="2"/>
  <c r="W278" i="2"/>
  <c r="W277" i="2"/>
  <c r="W275" i="2"/>
  <c r="W274" i="2"/>
  <c r="W271" i="2"/>
  <c r="W270" i="2"/>
  <c r="W269" i="2"/>
  <c r="W267" i="2"/>
  <c r="W266" i="2"/>
  <c r="W263" i="2"/>
  <c r="W262" i="2"/>
  <c r="W261" i="2"/>
  <c r="W259" i="2"/>
  <c r="W258" i="2"/>
  <c r="W256" i="2"/>
  <c r="W254" i="2"/>
  <c r="W252" i="2"/>
  <c r="W250" i="2"/>
  <c r="W246" i="2"/>
  <c r="W244" i="2"/>
  <c r="W242" i="2"/>
  <c r="W240" i="2"/>
  <c r="W238" i="2"/>
  <c r="W236" i="2"/>
  <c r="W234" i="2"/>
  <c r="W230" i="2"/>
  <c r="W228" i="2"/>
  <c r="W226" i="2"/>
  <c r="W225" i="2"/>
  <c r="W219" i="2"/>
  <c r="W217" i="2"/>
  <c r="W209" i="2"/>
  <c r="W204" i="2"/>
  <c r="W203" i="2"/>
  <c r="W202" i="2"/>
  <c r="W201" i="2"/>
  <c r="W200" i="2"/>
  <c r="W199" i="2"/>
  <c r="W198" i="2"/>
  <c r="W196" i="2"/>
  <c r="W195" i="2"/>
  <c r="W193" i="2"/>
  <c r="W192" i="2"/>
  <c r="W191" i="2"/>
  <c r="W188" i="2"/>
  <c r="W187" i="2"/>
  <c r="W185" i="2"/>
  <c r="W183" i="2"/>
  <c r="W179" i="2"/>
  <c r="W175" i="2"/>
  <c r="W171" i="2"/>
  <c r="W167" i="2"/>
  <c r="W163" i="2"/>
  <c r="W159" i="2"/>
  <c r="W157" i="2"/>
  <c r="W153" i="2"/>
  <c r="W152" i="2"/>
  <c r="W151" i="2"/>
  <c r="W150" i="2"/>
  <c r="W149" i="2"/>
  <c r="W148" i="2"/>
  <c r="W145" i="2"/>
  <c r="W142" i="2"/>
  <c r="W141" i="2"/>
  <c r="W140" i="2"/>
  <c r="W136" i="2"/>
  <c r="W135" i="2"/>
  <c r="W134" i="2"/>
  <c r="W133" i="2"/>
  <c r="W132" i="2"/>
  <c r="W131" i="2"/>
  <c r="W128" i="2"/>
  <c r="W126" i="2"/>
  <c r="W125" i="2"/>
  <c r="W124" i="2"/>
  <c r="W119" i="2"/>
  <c r="W118" i="2"/>
  <c r="W117" i="2"/>
  <c r="W116" i="2"/>
  <c r="W115" i="2"/>
  <c r="W114" i="2"/>
  <c r="W111" i="2"/>
  <c r="W109" i="2"/>
  <c r="W108" i="2"/>
  <c r="W107" i="2"/>
  <c r="W102" i="2"/>
  <c r="W101" i="2"/>
  <c r="W100" i="2"/>
  <c r="W99" i="2"/>
  <c r="W98" i="2"/>
  <c r="W97" i="2"/>
  <c r="W94" i="2"/>
  <c r="W92" i="2"/>
  <c r="W91" i="2"/>
  <c r="W90" i="2"/>
  <c r="W86" i="2"/>
  <c r="W85" i="2"/>
  <c r="W83" i="2"/>
  <c r="W82" i="2"/>
  <c r="W81" i="2"/>
  <c r="W80" i="2"/>
  <c r="W77" i="2"/>
  <c r="W75" i="2"/>
  <c r="W74" i="2"/>
  <c r="W73" i="2"/>
  <c r="W69" i="2"/>
  <c r="W68" i="2"/>
  <c r="W67" i="2"/>
  <c r="W66" i="2"/>
  <c r="W65" i="2"/>
  <c r="W64" i="2"/>
  <c r="W57" i="2"/>
  <c r="W53" i="2"/>
  <c r="W49" i="2"/>
  <c r="W43" i="2"/>
  <c r="W41" i="2"/>
  <c r="W37" i="2"/>
  <c r="W35" i="2"/>
  <c r="W33" i="2"/>
  <c r="W28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1" i="2"/>
  <c r="K379" i="2"/>
  <c r="K373" i="2"/>
  <c r="K367" i="2"/>
  <c r="K365" i="2"/>
  <c r="K362" i="2"/>
  <c r="K361" i="2"/>
  <c r="K360" i="2"/>
  <c r="K356" i="2"/>
  <c r="K355" i="2"/>
  <c r="K354" i="2"/>
  <c r="K353" i="2"/>
  <c r="K352" i="2"/>
  <c r="K351" i="2"/>
  <c r="K348" i="2"/>
  <c r="K346" i="2"/>
  <c r="K345" i="2"/>
  <c r="K344" i="2"/>
  <c r="K340" i="2"/>
  <c r="K339" i="2"/>
  <c r="K338" i="2"/>
  <c r="K337" i="2"/>
  <c r="K333" i="2"/>
  <c r="K329" i="2"/>
  <c r="K325" i="2"/>
  <c r="K321" i="2"/>
  <c r="K317" i="2"/>
  <c r="K313" i="2"/>
  <c r="K311" i="2"/>
  <c r="K309" i="2"/>
  <c r="K305" i="2"/>
  <c r="K303" i="2"/>
  <c r="K297" i="2"/>
  <c r="K293" i="2"/>
  <c r="K289" i="2"/>
  <c r="K285" i="2"/>
  <c r="K281" i="2"/>
  <c r="K277" i="2"/>
  <c r="K273" i="2"/>
  <c r="K269" i="2"/>
  <c r="K263" i="2"/>
  <c r="K262" i="2"/>
  <c r="K260" i="2"/>
  <c r="K258" i="2"/>
  <c r="K256" i="2"/>
  <c r="K254" i="2"/>
  <c r="K252" i="2"/>
  <c r="K250" i="2"/>
  <c r="K246" i="2"/>
  <c r="K244" i="2"/>
  <c r="K241" i="2"/>
  <c r="K239" i="2"/>
  <c r="K237" i="2"/>
  <c r="K235" i="2"/>
  <c r="K233" i="2"/>
  <c r="K231" i="2"/>
  <c r="K229" i="2"/>
  <c r="K227" i="2"/>
  <c r="K225" i="2"/>
  <c r="K221" i="2"/>
  <c r="K219" i="2"/>
  <c r="K217" i="2"/>
  <c r="K213" i="2"/>
  <c r="K211" i="2"/>
  <c r="K209" i="2"/>
  <c r="K205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8" i="2"/>
  <c r="K124" i="2"/>
  <c r="K120" i="2"/>
  <c r="K119" i="2"/>
  <c r="K118" i="2"/>
  <c r="K116" i="2"/>
  <c r="K115" i="2"/>
  <c r="K112" i="2"/>
  <c r="K111" i="2"/>
  <c r="K110" i="2"/>
  <c r="K108" i="2"/>
  <c r="K107" i="2"/>
  <c r="K104" i="2"/>
  <c r="K103" i="2"/>
  <c r="K102" i="2"/>
  <c r="K98" i="2"/>
  <c r="K94" i="2"/>
  <c r="K90" i="2"/>
  <c r="K88" i="2"/>
  <c r="K86" i="2"/>
  <c r="K82" i="2"/>
  <c r="K78" i="2"/>
  <c r="K77" i="2"/>
  <c r="K76" i="2"/>
  <c r="K74" i="2"/>
  <c r="K73" i="2"/>
  <c r="K70" i="2"/>
  <c r="K69" i="2"/>
  <c r="K68" i="2"/>
  <c r="K66" i="2"/>
  <c r="K65" i="2"/>
  <c r="K62" i="2"/>
  <c r="K61" i="2"/>
  <c r="K60" i="2"/>
  <c r="K58" i="2"/>
  <c r="K57" i="2"/>
  <c r="K54" i="2"/>
  <c r="K53" i="2"/>
  <c r="K52" i="2"/>
  <c r="K50" i="2"/>
  <c r="K49" i="2"/>
  <c r="K45" i="2"/>
  <c r="K44" i="2"/>
  <c r="K43" i="2"/>
  <c r="K41" i="2"/>
  <c r="K40" i="2"/>
  <c r="K37" i="2"/>
  <c r="K36" i="2"/>
  <c r="K35" i="2"/>
  <c r="K33" i="2"/>
  <c r="K32" i="2"/>
  <c r="K29" i="2"/>
  <c r="K28" i="2"/>
  <c r="K27" i="2"/>
  <c r="K24" i="2"/>
  <c r="K23" i="2"/>
  <c r="K19" i="2"/>
  <c r="K18" i="2"/>
  <c r="K17" i="2"/>
  <c r="K15" i="2"/>
  <c r="K12" i="2"/>
  <c r="K11" i="2"/>
  <c r="K10" i="2"/>
  <c r="K9" i="2"/>
  <c r="J15" i="17"/>
  <c r="J9" i="17"/>
  <c r="F42" i="17"/>
  <c r="G42" i="17"/>
  <c r="H42" i="17"/>
  <c r="E41" i="17"/>
  <c r="J41" i="17" s="1"/>
  <c r="E40" i="17"/>
  <c r="J40" i="17" s="1"/>
  <c r="E39" i="17"/>
  <c r="J39" i="17" s="1"/>
  <c r="E38" i="17"/>
  <c r="J38" i="17" s="1"/>
  <c r="E37" i="17"/>
  <c r="J37" i="17" s="1"/>
  <c r="E36" i="17"/>
  <c r="J36" i="17" s="1"/>
  <c r="E35" i="17"/>
  <c r="J35" i="17" s="1"/>
  <c r="E34" i="17"/>
  <c r="J34" i="17" s="1"/>
  <c r="E33" i="17"/>
  <c r="J33" i="17" s="1"/>
  <c r="E32" i="17"/>
  <c r="J32" i="17" s="1"/>
  <c r="E31" i="17"/>
  <c r="J31" i="17" s="1"/>
  <c r="E30" i="17"/>
  <c r="J30" i="17" s="1"/>
  <c r="E29" i="17"/>
  <c r="J29" i="17" s="1"/>
  <c r="E28" i="17"/>
  <c r="J28" i="17" s="1"/>
  <c r="E27" i="17"/>
  <c r="J27" i="17" s="1"/>
  <c r="E26" i="17"/>
  <c r="J26" i="17" s="1"/>
  <c r="E25" i="17"/>
  <c r="J25" i="17" s="1"/>
  <c r="E24" i="17"/>
  <c r="J24" i="17" s="1"/>
  <c r="E23" i="17"/>
  <c r="J23" i="17" s="1"/>
  <c r="E22" i="17"/>
  <c r="J22" i="17" s="1"/>
  <c r="E21" i="17"/>
  <c r="J21" i="17" s="1"/>
  <c r="E20" i="17"/>
  <c r="J20" i="17" s="1"/>
  <c r="E19" i="17"/>
  <c r="J19" i="17" s="1"/>
  <c r="E18" i="17"/>
  <c r="J18" i="17" s="1"/>
  <c r="E17" i="17"/>
  <c r="J17" i="17" s="1"/>
  <c r="E16" i="17"/>
  <c r="J16" i="17" s="1"/>
  <c r="E14" i="17"/>
  <c r="J14" i="17" s="1"/>
  <c r="E13" i="17"/>
  <c r="J13" i="17" s="1"/>
  <c r="E12" i="17"/>
  <c r="J12" i="17" s="1"/>
  <c r="E11" i="17"/>
  <c r="J11" i="17" s="1"/>
  <c r="E10" i="17"/>
  <c r="J10" i="17" s="1"/>
  <c r="E9" i="17"/>
  <c r="E8" i="17"/>
  <c r="J8" i="17" s="1"/>
  <c r="E7" i="17"/>
  <c r="J7" i="17" s="1"/>
  <c r="E6" i="17"/>
  <c r="J6" i="17" s="1"/>
  <c r="E5" i="17"/>
  <c r="J5" i="17" s="1"/>
  <c r="I42" i="17"/>
  <c r="D42" i="17"/>
  <c r="W391" i="2" l="1"/>
  <c r="F101" i="2"/>
  <c r="F131" i="2"/>
  <c r="F155" i="2"/>
  <c r="W289" i="2"/>
  <c r="J42" i="17"/>
  <c r="E42" i="17"/>
  <c r="K243" i="2"/>
  <c r="K261" i="2" s="1"/>
  <c r="F308" i="2"/>
  <c r="K308" i="2"/>
  <c r="F364" i="2"/>
  <c r="R331" i="2"/>
  <c r="R205" i="2"/>
  <c r="K25" i="2"/>
  <c r="K278" i="2"/>
  <c r="K279" i="2"/>
  <c r="K296" i="2" s="1"/>
  <c r="F278" i="2"/>
  <c r="R372" i="2"/>
  <c r="R412" i="2"/>
  <c r="R62" i="2"/>
  <c r="W205" i="2"/>
  <c r="R224" i="2"/>
  <c r="F25" i="2"/>
  <c r="R123" i="2"/>
  <c r="R184" i="2"/>
  <c r="R355" i="2"/>
  <c r="R158" i="2"/>
  <c r="W106" i="2"/>
  <c r="K47" i="2"/>
  <c r="W146" i="2"/>
  <c r="F122" i="2"/>
  <c r="F79" i="2"/>
  <c r="F336" i="2"/>
  <c r="R84" i="2"/>
  <c r="R307" i="2"/>
  <c r="K364" i="2"/>
  <c r="R289" i="2"/>
  <c r="K202" i="2"/>
  <c r="F202" i="2"/>
  <c r="K123" i="2"/>
  <c r="K388" i="2"/>
  <c r="W84" i="2"/>
  <c r="W309" i="2"/>
  <c r="F388" i="2"/>
  <c r="R390" i="2"/>
  <c r="R255" i="2"/>
  <c r="K122" i="2"/>
  <c r="W144" i="2"/>
  <c r="F47" i="2"/>
  <c r="R144" i="2"/>
  <c r="K155" i="2"/>
  <c r="W123" i="2"/>
  <c r="W405" i="2"/>
  <c r="F228" i="2"/>
  <c r="K79" i="2"/>
  <c r="W206" i="2"/>
  <c r="W224" i="2" s="1"/>
  <c r="W357" i="2"/>
  <c r="R106" i="2"/>
  <c r="W291" i="2"/>
  <c r="W307" i="2" s="1"/>
  <c r="W227" i="2"/>
  <c r="W255" i="2" s="1"/>
  <c r="W158" i="2"/>
  <c r="W30" i="2"/>
  <c r="W62" i="2" s="1"/>
  <c r="W373" i="2"/>
  <c r="W390" i="2" s="1"/>
  <c r="W407" i="2"/>
  <c r="W412" i="2" s="1"/>
  <c r="W332" i="2"/>
  <c r="W355" i="2" s="1"/>
  <c r="W372" i="2"/>
  <c r="W331" i="2"/>
  <c r="K336" i="2"/>
  <c r="K242" i="2"/>
  <c r="K228" i="2"/>
  <c r="K183" i="2"/>
  <c r="K131" i="2"/>
  <c r="K81" i="2"/>
  <c r="K101" i="2" s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7" i="1"/>
  <c r="O45" i="1"/>
  <c r="M45" i="1"/>
  <c r="E45" i="1"/>
  <c r="H5" i="4"/>
  <c r="P45" i="1" l="1"/>
  <c r="N45" i="1"/>
  <c r="K45" i="1"/>
  <c r="I45" i="1"/>
  <c r="H45" i="1"/>
  <c r="G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J27" i="1" l="1"/>
  <c r="R27" i="1" s="1"/>
  <c r="Q27" i="1"/>
  <c r="Q43" i="1"/>
  <c r="J43" i="1"/>
  <c r="R43" i="1" s="1"/>
  <c r="Q12" i="1"/>
  <c r="J12" i="1"/>
  <c r="R12" i="1" s="1"/>
  <c r="Q20" i="1"/>
  <c r="J20" i="1"/>
  <c r="R20" i="1" s="1"/>
  <c r="Q28" i="1"/>
  <c r="J28" i="1"/>
  <c r="R28" i="1" s="1"/>
  <c r="Q36" i="1"/>
  <c r="J36" i="1"/>
  <c r="R36" i="1" s="1"/>
  <c r="Q44" i="1"/>
  <c r="J44" i="1"/>
  <c r="R44" i="1" s="1"/>
  <c r="J19" i="1"/>
  <c r="R19" i="1" s="1"/>
  <c r="Q19" i="1"/>
  <c r="Q37" i="1"/>
  <c r="J37" i="1"/>
  <c r="R37" i="1" s="1"/>
  <c r="J11" i="1"/>
  <c r="R11" i="1" s="1"/>
  <c r="Q11" i="1"/>
  <c r="Q35" i="1"/>
  <c r="J35" i="1"/>
  <c r="R35" i="1" s="1"/>
  <c r="J29" i="1"/>
  <c r="R29" i="1" s="1"/>
  <c r="Q29" i="1"/>
  <c r="J22" i="1"/>
  <c r="R22" i="1" s="1"/>
  <c r="Q22" i="1"/>
  <c r="J38" i="1"/>
  <c r="R38" i="1" s="1"/>
  <c r="Q38" i="1"/>
  <c r="F45" i="1"/>
  <c r="Q7" i="1"/>
  <c r="J7" i="1"/>
  <c r="Q23" i="1"/>
  <c r="J23" i="1"/>
  <c r="R23" i="1" s="1"/>
  <c r="Q31" i="1"/>
  <c r="J31" i="1"/>
  <c r="R31" i="1" s="1"/>
  <c r="Q39" i="1"/>
  <c r="J39" i="1"/>
  <c r="R39" i="1" s="1"/>
  <c r="J21" i="1"/>
  <c r="R21" i="1" s="1"/>
  <c r="Q21" i="1"/>
  <c r="Q15" i="1"/>
  <c r="J15" i="1"/>
  <c r="R15" i="1" s="1"/>
  <c r="Q8" i="1"/>
  <c r="J8" i="1"/>
  <c r="R8" i="1" s="1"/>
  <c r="Q16" i="1"/>
  <c r="J16" i="1"/>
  <c r="R16" i="1" s="1"/>
  <c r="Q24" i="1"/>
  <c r="J24" i="1"/>
  <c r="R24" i="1" s="1"/>
  <c r="Q32" i="1"/>
  <c r="J32" i="1"/>
  <c r="R32" i="1" s="1"/>
  <c r="Q40" i="1"/>
  <c r="J40" i="1"/>
  <c r="R40" i="1" s="1"/>
  <c r="J13" i="1"/>
  <c r="R13" i="1" s="1"/>
  <c r="Q13" i="1"/>
  <c r="Q14" i="1"/>
  <c r="J14" i="1"/>
  <c r="R14" i="1" s="1"/>
  <c r="Q30" i="1"/>
  <c r="J30" i="1"/>
  <c r="R30" i="1" s="1"/>
  <c r="Q9" i="1"/>
  <c r="J9" i="1"/>
  <c r="R9" i="1" s="1"/>
  <c r="J17" i="1"/>
  <c r="R17" i="1" s="1"/>
  <c r="Q17" i="1"/>
  <c r="Q25" i="1"/>
  <c r="J25" i="1"/>
  <c r="R25" i="1" s="1"/>
  <c r="J33" i="1"/>
  <c r="R33" i="1" s="1"/>
  <c r="Q33" i="1"/>
  <c r="Q41" i="1"/>
  <c r="J41" i="1"/>
  <c r="R41" i="1" s="1"/>
  <c r="Q10" i="1"/>
  <c r="J10" i="1"/>
  <c r="R10" i="1" s="1"/>
  <c r="Q18" i="1"/>
  <c r="J18" i="1"/>
  <c r="R18" i="1" s="1"/>
  <c r="Q26" i="1"/>
  <c r="J26" i="1"/>
  <c r="R26" i="1" s="1"/>
  <c r="Q34" i="1"/>
  <c r="J34" i="1"/>
  <c r="R34" i="1" s="1"/>
  <c r="Q42" i="1"/>
  <c r="J42" i="1"/>
  <c r="R42" i="1" s="1"/>
  <c r="D45" i="1"/>
  <c r="I28" i="4"/>
  <c r="H28" i="4"/>
  <c r="G28" i="4"/>
  <c r="F28" i="4"/>
  <c r="E27" i="4"/>
  <c r="J27" i="4" s="1"/>
  <c r="E26" i="4"/>
  <c r="J26" i="4" s="1"/>
  <c r="E25" i="4"/>
  <c r="J25" i="4" s="1"/>
  <c r="E24" i="4"/>
  <c r="J24" i="4" s="1"/>
  <c r="E23" i="4"/>
  <c r="J23" i="4" s="1"/>
  <c r="H14" i="4"/>
  <c r="H13" i="4"/>
  <c r="H12" i="4"/>
  <c r="H11" i="4"/>
  <c r="H10" i="4"/>
  <c r="H9" i="4"/>
  <c r="H8" i="4"/>
  <c r="H7" i="4"/>
  <c r="H6" i="4"/>
  <c r="G15" i="4"/>
  <c r="F15" i="4"/>
  <c r="E15" i="4"/>
  <c r="D15" i="4"/>
  <c r="J28" i="4" l="1"/>
  <c r="R7" i="1"/>
  <c r="R45" i="1" s="1"/>
  <c r="J45" i="1"/>
  <c r="Q45" i="1"/>
  <c r="E28" i="4"/>
  <c r="C15" i="4"/>
  <c r="W184" i="2" l="1"/>
  <c r="L45" i="1" l="1"/>
  <c r="D28" i="4"/>
  <c r="C28" i="4"/>
  <c r="G5" i="8"/>
  <c r="B1" i="8"/>
  <c r="C1" i="8"/>
  <c r="H15" i="4" l="1"/>
  <c r="F5" i="8"/>
  <c r="F14" i="8" s="1"/>
  <c r="C5" i="8"/>
  <c r="F19" i="8" l="1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<sst xmlns="http://schemas.openxmlformats.org/spreadsheetml/2006/main" count="1098" uniqueCount="918">
  <si>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</si>
  <si>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</si>
  <si>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</si>
  <si>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</si>
  <si>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</si>
  <si>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</si>
  <si>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</si>
  <si>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</si>
  <si>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</si>
  <si>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</si>
  <si>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</si>
  <si>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</si>
  <si>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</si>
  <si>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</si>
  <si>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</si>
  <si>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</si>
  <si>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</si>
  <si>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</si>
  <si>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</si>
  <si>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</si>
  <si>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</si>
  <si>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</si>
  <si>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</si>
  <si>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</si>
  <si>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</si>
  <si>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</si>
  <si>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FGN (see Table II)</t>
  </si>
  <si>
    <t>Note :</t>
  </si>
  <si>
    <t>Deductions</t>
  </si>
  <si>
    <t>VAT</t>
  </si>
  <si>
    <t>Total Gross Amount</t>
  </si>
  <si>
    <t>State (see Table III)</t>
  </si>
  <si>
    <t>LGCs (see Table IV)</t>
  </si>
  <si>
    <t>13% Share of Derivation (Net)</t>
  </si>
  <si>
    <t>Payment for Fertilizer, State Water Supply Project, State Agricultural Project and National Fadama Project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</si>
  <si>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</si>
  <si>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</si>
  <si>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</si>
  <si>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</si>
  <si>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</si>
  <si>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</si>
  <si>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</si>
  <si>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</si>
  <si>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</si>
  <si>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</si>
  <si>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</si>
  <si>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</si>
  <si>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</si>
  <si>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</si>
  <si>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</si>
  <si>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</si>
  <si>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</si>
  <si>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</si>
  <si>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</si>
  <si>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</si>
  <si>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</si>
  <si>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</si>
  <si>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</si>
  <si>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</si>
  <si>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</si>
  <si>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</si>
  <si>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</si>
  <si>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</si>
  <si>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</si>
  <si>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</si>
  <si>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</si>
  <si>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</si>
  <si>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</si>
  <si>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</si>
  <si>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</si>
  <si>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</si>
  <si>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</si>
  <si>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</si>
  <si>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</si>
  <si>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</si>
  <si>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</si>
  <si>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</si>
  <si>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</si>
  <si>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</si>
  <si>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</si>
  <si>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</si>
  <si>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</si>
  <si>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</si>
  <si>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</si>
  <si>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</si>
  <si>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</si>
  <si>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</si>
  <si>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</si>
  <si>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</si>
  <si>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</si>
  <si>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</si>
  <si>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</si>
  <si>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</si>
  <si>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</si>
  <si>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</si>
  <si>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</si>
  <si>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</si>
  <si>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</si>
  <si>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</si>
  <si>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</si>
  <si>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</si>
  <si>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</si>
  <si>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</si>
  <si>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</si>
  <si>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</si>
  <si>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</si>
  <si>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</si>
  <si>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</si>
  <si>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</si>
  <si>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</si>
  <si>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</si>
  <si>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</si>
  <si>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</si>
  <si>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</si>
  <si>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</si>
  <si>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</si>
  <si>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</si>
  <si>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</si>
  <si>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</si>
  <si>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</si>
  <si>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</si>
  <si>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</si>
  <si>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</si>
  <si>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</si>
  <si>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</si>
  <si>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</si>
  <si>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</si>
  <si>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</si>
  <si>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</si>
  <si>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</si>
  <si>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</si>
  <si>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</si>
  <si>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</si>
  <si>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</si>
  <si>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</si>
  <si>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</si>
  <si>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</si>
  <si>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</si>
  <si>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</si>
  <si>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</si>
  <si>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</si>
  <si>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</si>
  <si>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</si>
  <si>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</si>
  <si>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</si>
  <si>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</si>
  <si>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</si>
  <si>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</si>
  <si>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</si>
  <si>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</si>
  <si>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</si>
  <si>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</si>
  <si>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</si>
  <si>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</si>
  <si>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</si>
  <si>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</si>
  <si>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</si>
  <si>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</si>
  <si>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</si>
  <si>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</si>
  <si>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</si>
  <si>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</si>
  <si>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</si>
  <si>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</si>
  <si>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</si>
  <si>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</si>
  <si>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</si>
  <si>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</si>
  <si>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</si>
  <si>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</si>
  <si>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</si>
  <si>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</si>
  <si>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</si>
  <si>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</si>
  <si>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</si>
  <si>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</si>
  <si>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</si>
  <si>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</si>
  <si>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</si>
  <si>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</si>
  <si>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</si>
  <si>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</si>
  <si>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</si>
  <si>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</si>
  <si>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</si>
  <si>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</si>
  <si>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</si>
  <si>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</si>
  <si>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</si>
  <si>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</si>
  <si>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</si>
  <si>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</si>
  <si>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</si>
  <si>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</si>
  <si>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</si>
  <si>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</si>
  <si>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</si>
  <si>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</si>
  <si>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</si>
  <si>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</si>
  <si>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</si>
  <si>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</si>
  <si>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</si>
  <si>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</si>
  <si>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</si>
  <si>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</si>
  <si>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</si>
  <si>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</si>
  <si>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</si>
  <si>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</si>
  <si>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</si>
  <si>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</si>
  <si>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</si>
  <si>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</si>
  <si>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</si>
  <si>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</si>
  <si>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</si>
  <si>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</si>
  <si>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</si>
  <si>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</si>
  <si>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</si>
  <si>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</si>
  <si>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</si>
  <si>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</si>
  <si>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</si>
  <si>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</si>
  <si>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</si>
  <si>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</si>
  <si>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</si>
  <si>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</si>
  <si>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</si>
  <si>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</si>
  <si>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</si>
  <si>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</si>
  <si>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</si>
  <si>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</si>
  <si>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</si>
  <si>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</si>
  <si>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</si>
  <si>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</si>
  <si>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</si>
  <si>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</si>
  <si>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</si>
  <si>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</si>
  <si>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</si>
  <si>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</si>
  <si>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</si>
  <si>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</si>
  <si>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</si>
  <si>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</si>
  <si>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</si>
  <si>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</si>
  <si>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</si>
  <si>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</si>
  <si>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</si>
  <si>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</si>
  <si>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</si>
  <si>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</si>
  <si>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</si>
  <si>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</si>
  <si>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</si>
  <si>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</si>
  <si>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</si>
  <si>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</si>
  <si>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</si>
  <si>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</si>
  <si>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</si>
  <si>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</si>
  <si>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</si>
  <si>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</si>
  <si>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</si>
  <si>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</si>
  <si>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</si>
  <si>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</si>
  <si>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</si>
  <si>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</si>
  <si>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</si>
  <si>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</si>
  <si>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</si>
  <si>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</si>
  <si>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</si>
  <si>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</si>
  <si>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</si>
  <si>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</si>
  <si>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</si>
  <si>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</si>
  <si>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</si>
  <si>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</si>
  <si>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</si>
  <si>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</si>
  <si>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</si>
  <si>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</si>
  <si>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</si>
  <si>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</si>
  <si>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</si>
  <si>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</si>
  <si>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</si>
  <si>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</si>
  <si>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</si>
  <si>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</si>
  <si>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</si>
  <si>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</si>
  <si>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</si>
  <si>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</si>
  <si>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</si>
  <si>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</si>
  <si>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</si>
  <si>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</si>
  <si>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</si>
  <si>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</si>
  <si>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</si>
  <si>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</si>
  <si>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</si>
  <si>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</si>
  <si>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</si>
  <si>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</si>
  <si>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</si>
  <si>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</si>
  <si>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</si>
  <si>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</si>
  <si>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</si>
  <si>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</si>
  <si>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</si>
  <si>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</si>
  <si>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</si>
  <si>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</si>
  <si>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</si>
  <si>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</si>
  <si>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</si>
  <si>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</si>
  <si>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</si>
  <si>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</si>
  <si>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</si>
  <si>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</si>
  <si>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</si>
  <si>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</si>
  <si>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</si>
  <si>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</si>
  <si>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</si>
  <si>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</si>
  <si>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</si>
  <si>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</si>
  <si>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</si>
  <si>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</si>
  <si>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</si>
  <si>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</si>
  <si>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</si>
  <si>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</si>
  <si>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</si>
  <si>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</si>
  <si>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</si>
  <si>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</si>
  <si>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</si>
  <si>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</si>
  <si>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</si>
  <si>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</si>
  <si>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</si>
  <si>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</si>
  <si>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</si>
  <si>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</si>
  <si>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</si>
  <si>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</si>
  <si>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</si>
  <si>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</si>
  <si>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</si>
  <si>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</si>
  <si>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</si>
  <si>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</si>
  <si>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</si>
  <si>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</si>
  <si>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</si>
  <si>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</si>
  <si>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</si>
  <si>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</si>
  <si>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</si>
  <si>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</si>
  <si>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</si>
  <si>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</si>
  <si>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</si>
  <si>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</si>
  <si>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</si>
  <si>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</si>
  <si>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</si>
  <si>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</si>
  <si>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</si>
  <si>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</si>
  <si>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</si>
  <si>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</si>
  <si>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</si>
  <si>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</si>
  <si>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</si>
  <si>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</si>
  <si>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</si>
  <si>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</si>
  <si>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</si>
  <si>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</si>
  <si>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</si>
  <si>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</si>
  <si>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</si>
  <si>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</si>
  <si>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</si>
  <si>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</si>
  <si>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</si>
  <si>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</si>
  <si>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</si>
  <si>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</si>
  <si>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</si>
  <si>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</si>
  <si>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</si>
  <si>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</si>
  <si>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</si>
  <si>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</si>
  <si>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</si>
  <si>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</si>
  <si>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</si>
  <si>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</si>
  <si>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</si>
  <si>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</si>
  <si>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</si>
  <si>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</si>
  <si>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</si>
  <si>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</si>
  <si>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</si>
  <si>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</si>
  <si>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</si>
  <si>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</si>
  <si>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</si>
  <si>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</si>
  <si>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</si>
  <si>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</si>
  <si>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</si>
  <si>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</si>
  <si>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</si>
  <si>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</si>
  <si>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</si>
  <si>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</si>
  <si>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</si>
  <si>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</si>
  <si>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</si>
  <si>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</si>
  <si>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</si>
  <si>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</si>
  <si>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</si>
  <si>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</si>
  <si>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</si>
  <si>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</si>
  <si>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</si>
  <si>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</si>
  <si>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</si>
  <si>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</si>
  <si>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</si>
  <si>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</si>
  <si>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</si>
  <si>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</si>
  <si>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</si>
  <si>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</si>
  <si>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</si>
  <si>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</si>
  <si>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</si>
  <si>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</si>
  <si>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</si>
  <si>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</si>
  <si>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</si>
  <si>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</si>
  <si>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</si>
  <si>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</si>
  <si>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</si>
  <si>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</si>
  <si>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</si>
  <si>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</si>
  <si>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</si>
  <si>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</si>
  <si>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</si>
  <si>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</si>
  <si>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</si>
  <si>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</si>
  <si>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</si>
  <si>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</si>
  <si>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</si>
  <si>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</si>
  <si>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</si>
  <si>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</si>
  <si>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</si>
  <si>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</si>
  <si>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</si>
  <si>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</si>
  <si>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</si>
  <si>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</si>
  <si>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</si>
  <si>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</si>
  <si>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</si>
  <si>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</si>
  <si>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</si>
  <si>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</si>
  <si>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</si>
  <si>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</si>
  <si>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</si>
  <si>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</si>
  <si>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</si>
  <si>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</si>
  <si>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</si>
  <si>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</si>
  <si>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</si>
  <si>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</si>
  <si>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</si>
  <si>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</si>
  <si>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</si>
  <si>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</si>
  <si>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</si>
  <si>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</si>
  <si>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</si>
  <si>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</si>
  <si>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</si>
  <si>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</si>
  <si>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</si>
  <si>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</si>
  <si>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</si>
  <si>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</si>
  <si>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</si>
  <si>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</si>
  <si>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</si>
  <si>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</si>
  <si>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</si>
  <si>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</si>
  <si>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</si>
  <si>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</si>
  <si>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</si>
  <si>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</si>
  <si>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</si>
  <si>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</si>
  <si>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</si>
  <si>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</si>
  <si>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</si>
  <si>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</si>
  <si>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</si>
  <si>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</si>
  <si>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</si>
  <si>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</si>
  <si>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</si>
  <si>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</si>
  <si>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</si>
  <si>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</si>
  <si>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</si>
  <si>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</si>
  <si>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</si>
  <si>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</si>
  <si>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</si>
  <si>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</si>
  <si>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</si>
  <si>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</si>
  <si>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</si>
  <si>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</si>
  <si>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</si>
  <si>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</si>
  <si>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</si>
  <si>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</si>
  <si>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</si>
  <si>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</si>
  <si>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</si>
  <si>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</si>
  <si>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</si>
  <si>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</si>
  <si>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</si>
  <si>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</si>
  <si>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</si>
  <si>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</si>
  <si>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</si>
  <si>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</si>
  <si>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</si>
  <si>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</si>
  <si>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</si>
  <si>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</si>
  <si>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</si>
  <si>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</si>
  <si>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</si>
  <si>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</si>
  <si>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</si>
  <si>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</si>
  <si>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</si>
  <si>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</si>
  <si>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</si>
  <si>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</si>
  <si>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</si>
  <si>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</si>
  <si>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</si>
  <si>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</si>
  <si>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</si>
  <si>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</si>
  <si>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</si>
  <si>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</si>
  <si>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</si>
  <si>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</si>
  <si>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</si>
  <si>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</si>
  <si>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</si>
  <si>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</si>
  <si>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</si>
  <si>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</si>
  <si>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</si>
  <si>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</si>
  <si>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</si>
  <si>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</si>
  <si>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</si>
  <si>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</si>
  <si>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</si>
  <si>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</si>
  <si>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</si>
  <si>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</si>
  <si>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</si>
  <si>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</si>
  <si>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</si>
  <si>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</si>
  <si>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</si>
  <si>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</si>
  <si>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</si>
  <si>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</si>
  <si>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</si>
  <si>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</si>
  <si>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</si>
  <si>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</si>
  <si>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</si>
  <si>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</si>
  <si>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</si>
  <si>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</si>
  <si>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</si>
  <si>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</si>
  <si>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</si>
  <si>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</si>
  <si>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</si>
  <si>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</si>
  <si>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</si>
  <si>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</si>
  <si>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</si>
  <si>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</si>
  <si>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</si>
  <si>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</si>
  <si>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</si>
  <si>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</si>
  <si>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</si>
  <si>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</si>
  <si>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</si>
  <si>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</si>
  <si>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</si>
  <si>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</si>
  <si>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</si>
  <si>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</si>
  <si>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</si>
  <si>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</si>
  <si>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</si>
  <si>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</si>
  <si>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</si>
  <si>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</si>
  <si>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</si>
  <si>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</si>
  <si>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</si>
  <si>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</si>
  <si>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</si>
  <si>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</si>
  <si>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</si>
  <si>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</si>
  <si>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</si>
  <si>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</si>
  <si>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</si>
  <si>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</si>
  <si>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</si>
  <si>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</si>
  <si>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</si>
  <si>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</si>
  <si>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</si>
  <si>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</si>
  <si>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</si>
  <si>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</si>
  <si>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</si>
  <si>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</si>
  <si>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</si>
  <si>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</si>
  <si>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</si>
  <si>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</si>
  <si>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</si>
  <si>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</si>
  <si>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</si>
  <si>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</si>
  <si>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</si>
  <si>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</si>
  <si>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</si>
  <si>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</si>
  <si>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</si>
  <si>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</si>
  <si>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</si>
  <si>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</si>
  <si>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</si>
  <si>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</si>
  <si>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</si>
  <si>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</si>
  <si>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</si>
  <si>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</si>
  <si>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</si>
  <si>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</si>
  <si>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</si>
  <si>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</si>
  <si>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</si>
  <si>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</si>
  <si>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</si>
  <si>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</si>
  <si>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</si>
  <si>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</si>
  <si>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</si>
  <si>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</si>
  <si>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</si>
  <si>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</si>
  <si>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</si>
  <si>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</si>
  <si>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</si>
  <si>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</si>
  <si>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</si>
  <si>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</si>
  <si>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</si>
  <si>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</si>
  <si>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</si>
  <si>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</si>
  <si>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</si>
  <si>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</si>
  <si>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</si>
  <si>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</si>
  <si>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</si>
  <si>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</si>
  <si>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</si>
  <si>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</si>
  <si>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</si>
  <si>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</si>
  <si>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</si>
  <si>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</si>
  <si>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</si>
  <si>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</si>
  <si>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</si>
  <si>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</si>
  <si>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</si>
  <si>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</si>
  <si>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</si>
  <si>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</si>
  <si>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</si>
  <si>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</si>
  <si>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</si>
  <si>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</si>
  <si>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</si>
  <si>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</si>
  <si>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</si>
  <si>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</si>
  <si>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</si>
  <si>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</si>
  <si>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</si>
  <si>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</si>
  <si>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</si>
  <si>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</si>
  <si>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</si>
  <si>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</si>
  <si>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</si>
  <si>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</si>
  <si>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</si>
  <si>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</si>
  <si>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</si>
  <si>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</si>
  <si>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</si>
  <si>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</si>
  <si>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</si>
  <si>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</si>
  <si>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</si>
  <si>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</si>
  <si>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</si>
  <si>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</si>
  <si>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</si>
  <si>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</si>
  <si>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</si>
  <si>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</si>
  <si>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</si>
  <si>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</si>
  <si>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</si>
  <si>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</si>
  <si>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</si>
  <si>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</si>
  <si>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</si>
  <si>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</si>
  <si>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</si>
  <si>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</si>
  <si>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</si>
  <si>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</si>
  <si>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</si>
  <si>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</si>
  <si>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</si>
  <si>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</si>
  <si>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</si>
  <si>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</si>
  <si>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</si>
  <si>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</si>
  <si>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</si>
  <si>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</si>
  <si>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</si>
  <si>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</si>
  <si>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</si>
  <si>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</si>
  <si>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</si>
  <si>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</si>
  <si>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</si>
  <si>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</si>
  <si>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</si>
  <si>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</si>
  <si>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</si>
  <si>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</si>
  <si>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</si>
  <si>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</si>
  <si>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</si>
  <si>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</si>
  <si>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</si>
  <si>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</si>
  <si>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</si>
  <si>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</si>
  <si>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</si>
  <si>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</si>
  <si>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</si>
  <si>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</si>
  <si>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</si>
  <si>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</si>
  <si>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</si>
  <si>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</si>
  <si>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</si>
  <si>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</si>
  <si>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</si>
  <si>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</si>
  <si>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</si>
  <si>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</si>
  <si>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</si>
  <si>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</si>
  <si>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</si>
  <si>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</si>
  <si>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</si>
  <si>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</si>
  <si>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</si>
  <si>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</si>
  <si>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</si>
  <si>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</si>
  <si>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</si>
  <si>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</si>
  <si>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</si>
  <si>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</si>
  <si>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</si>
  <si>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</si>
  <si>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</si>
  <si>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</si>
  <si>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</si>
  <si>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</si>
  <si>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</si>
  <si>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</si>
  <si>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</si>
  <si>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</si>
  <si>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</si>
  <si>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</si>
  <si>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</si>
  <si>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</si>
  <si>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</si>
  <si>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</si>
  <si>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</si>
  <si>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</si>
  <si>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</si>
  <si>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</si>
  <si>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</si>
  <si>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</si>
  <si>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</si>
  <si>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</si>
  <si>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</si>
  <si>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</si>
  <si>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</si>
  <si>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</si>
  <si>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</si>
  <si>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</si>
  <si>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</si>
  <si>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</si>
  <si>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</si>
  <si>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</si>
  <si>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</si>
  <si>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</si>
  <si>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</si>
  <si>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</si>
  <si>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</si>
  <si>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</si>
  <si>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</si>
  <si>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</si>
  <si>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</si>
  <si>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</si>
  <si>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</si>
  <si>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</si>
  <si>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Less Deductions</t>
  </si>
  <si>
    <t>4= 2-3</t>
  </si>
  <si>
    <t>Total (States)</t>
  </si>
  <si>
    <t>9 (4 + 5 +6+7 + 8)</t>
  </si>
  <si>
    <t>Deduction</t>
  </si>
  <si>
    <t>Summary of Gross Revenue Allocation by Federation Account Allocation Committee for the Month of September, 2020 Shared in October, 2020</t>
  </si>
  <si>
    <t xml:space="preserve"> Cost of Collections - FIRS</t>
  </si>
  <si>
    <t xml:space="preserve"> Cost of Collections - DPR</t>
  </si>
  <si>
    <t>FIRS Refund</t>
  </si>
  <si>
    <t>Police Trust Fund</t>
  </si>
  <si>
    <t>North East Development Commission</t>
  </si>
  <si>
    <t>₦</t>
  </si>
  <si>
    <t>Distribution of ₦72Billion Being FGN Intervention Fund</t>
  </si>
  <si>
    <t xml:space="preserve">Distribution of ₦39.542 FOREX </t>
  </si>
  <si>
    <t xml:space="preserve">Distribution of ₦45 Billion from Non-Oil Revenue </t>
  </si>
  <si>
    <t>Distribution of Revenue Allocation to FGN by Federation Account Allocation Committee for the Month of September, 2020 Shared in October, 2020</t>
  </si>
  <si>
    <t>Distribution of Revenue Allocation to State Governments by Federation Account Allocation Committee for the month of September, 2020 Shared in October, 2020</t>
  </si>
  <si>
    <t>Suko Derivation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</si>
  <si>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</t>
    </r>
  </si>
  <si>
    <t>Net VAT Allocation</t>
  </si>
  <si>
    <t>14=6+11+12+13+14</t>
  </si>
  <si>
    <t>15=10+11+12+13+16</t>
  </si>
  <si>
    <t>FCT, ABUJA</t>
  </si>
  <si>
    <t>Total LGCs</t>
  </si>
  <si>
    <t>9(3+4+5+6+7+8)</t>
  </si>
  <si>
    <t>Summary of Distribution of Revenue Allocation to Local Government Councils by Federation Account Allocation Committee for the month of September, 2020 Shared in October, 2020</t>
  </si>
  <si>
    <t>Distribution  of Revenue Allocation to Local Government Councils by Federation Account Allocation Committee for the Month of Septemberr, 2020 Shared in October, 2020</t>
  </si>
  <si>
    <t xml:space="preserve">Distribution of ₦39.542Billion from FOREX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</si>
</sst>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u/>
      <sz val="1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color indexed="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7" fillId="0" borderId="0" xfId="0" applyFont="1"/>
    <xf numFmtId="0" fontId="2" fillId="0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164" fontId="8" fillId="0" borderId="1" xfId="1" applyFont="1" applyFill="1" applyBorder="1" applyAlignment="1">
      <alignment horizontal="right" wrapText="1"/>
    </xf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1" xfId="0" applyFont="1" applyBorder="1" applyAlignment="1">
      <alignment vertical="center"/>
    </xf>
    <xf numFmtId="0" fontId="10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quotePrefix="1" applyFont="1" applyBorder="1" applyAlignment="1">
      <alignment horizontal="center"/>
    </xf>
    <xf numFmtId="164" fontId="9" fillId="0" borderId="0" xfId="1" applyFont="1" applyBorder="1" applyAlignment="1"/>
    <xf numFmtId="164" fontId="9" fillId="0" borderId="0" xfId="1" applyFont="1" applyBorder="1" applyAlignment="1">
      <alignment horizontal="center"/>
    </xf>
    <xf numFmtId="43" fontId="10" fillId="0" borderId="0" xfId="0" applyNumberFormat="1" applyFont="1" applyAlignment="1">
      <alignment horizontal="right"/>
    </xf>
    <xf numFmtId="164" fontId="9" fillId="0" borderId="0" xfId="1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/>
    <xf numFmtId="0" fontId="18" fillId="0" borderId="1" xfId="0" applyFont="1" applyBorder="1"/>
    <xf numFmtId="164" fontId="19" fillId="0" borderId="5" xfId="1" applyFont="1" applyBorder="1" applyAlignment="1"/>
    <xf numFmtId="164" fontId="19" fillId="0" borderId="5" xfId="1" applyFont="1" applyFill="1" applyBorder="1" applyAlignment="1"/>
    <xf numFmtId="164" fontId="20" fillId="0" borderId="1" xfId="1" applyFont="1" applyFill="1" applyBorder="1" applyAlignment="1">
      <alignment horizontal="right" wrapText="1"/>
    </xf>
    <xf numFmtId="164" fontId="19" fillId="0" borderId="1" xfId="1" applyFont="1" applyFill="1" applyBorder="1" applyAlignment="1"/>
    <xf numFmtId="0" fontId="18" fillId="0" borderId="1" xfId="0" applyFont="1" applyBorder="1" applyAlignment="1">
      <alignment wrapText="1"/>
    </xf>
    <xf numFmtId="164" fontId="19" fillId="0" borderId="15" xfId="1" applyFont="1" applyBorder="1" applyAlignment="1"/>
    <xf numFmtId="164" fontId="19" fillId="0" borderId="8" xfId="1" applyFont="1" applyBorder="1" applyAlignment="1"/>
    <xf numFmtId="0" fontId="13" fillId="0" borderId="5" xfId="0" quotePrefix="1" applyFont="1" applyBorder="1" applyAlignment="1">
      <alignment horizontal="center"/>
    </xf>
    <xf numFmtId="0" fontId="19" fillId="0" borderId="5" xfId="0" quotePrefix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3" xfId="0" applyFont="1" applyBorder="1" applyAlignment="1"/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quotePrefix="1" applyFont="1" applyBorder="1" applyAlignment="1">
      <alignment horizontal="center"/>
    </xf>
    <xf numFmtId="0" fontId="16" fillId="0" borderId="1" xfId="0" applyFont="1" applyBorder="1" applyAlignment="1"/>
    <xf numFmtId="164" fontId="16" fillId="0" borderId="6" xfId="1" applyFont="1" applyBorder="1"/>
    <xf numFmtId="164" fontId="17" fillId="0" borderId="1" xfId="1" applyFont="1" applyFill="1" applyBorder="1" applyAlignment="1">
      <alignment horizontal="right" wrapText="1"/>
    </xf>
    <xf numFmtId="164" fontId="16" fillId="0" borderId="13" xfId="1" applyFont="1" applyBorder="1"/>
    <xf numFmtId="164" fontId="16" fillId="0" borderId="1" xfId="1" applyFont="1" applyBorder="1"/>
    <xf numFmtId="164" fontId="16" fillId="0" borderId="0" xfId="1" applyFont="1" applyBorder="1"/>
    <xf numFmtId="164" fontId="16" fillId="0" borderId="0" xfId="0" applyNumberFormat="1" applyFont="1" applyBorder="1"/>
    <xf numFmtId="0" fontId="13" fillId="0" borderId="5" xfId="0" applyFont="1" applyBorder="1" applyAlignment="1"/>
    <xf numFmtId="164" fontId="13" fillId="0" borderId="7" xfId="1" applyFont="1" applyBorder="1"/>
    <xf numFmtId="164" fontId="13" fillId="0" borderId="0" xfId="1" applyFont="1" applyBorder="1"/>
    <xf numFmtId="0" fontId="16" fillId="0" borderId="0" xfId="0" applyFont="1"/>
    <xf numFmtId="164" fontId="16" fillId="0" borderId="0" xfId="0" applyNumberFormat="1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43" fontId="16" fillId="0" borderId="0" xfId="0" applyNumberFormat="1" applyFont="1" applyBorder="1"/>
    <xf numFmtId="0" fontId="19" fillId="0" borderId="5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9" xfId="0" applyFont="1" applyFill="1" applyBorder="1" applyAlignment="1">
      <alignment horizontal="center" wrapText="1"/>
    </xf>
    <xf numFmtId="0" fontId="13" fillId="0" borderId="1" xfId="0" quotePrefix="1" applyFont="1" applyBorder="1" applyAlignment="1">
      <alignment horizontal="center"/>
    </xf>
    <xf numFmtId="0" fontId="24" fillId="0" borderId="5" xfId="0" quotePrefix="1" applyFont="1" applyBorder="1" applyAlignment="1">
      <alignment horizontal="center"/>
    </xf>
    <xf numFmtId="0" fontId="25" fillId="0" borderId="0" xfId="0" applyFont="1"/>
    <xf numFmtId="0" fontId="25" fillId="0" borderId="0" xfId="0" applyFont="1" applyBorder="1"/>
    <xf numFmtId="0" fontId="25" fillId="0" borderId="1" xfId="0" applyFont="1" applyBorder="1"/>
    <xf numFmtId="39" fontId="25" fillId="0" borderId="1" xfId="0" applyNumberFormat="1" applyFont="1" applyBorder="1"/>
    <xf numFmtId="37" fontId="25" fillId="0" borderId="1" xfId="0" applyNumberFormat="1" applyFont="1" applyBorder="1" applyAlignment="1">
      <alignment horizontal="center"/>
    </xf>
    <xf numFmtId="164" fontId="15" fillId="0" borderId="1" xfId="1" applyFont="1" applyFill="1" applyBorder="1" applyAlignment="1">
      <alignment horizontal="right" wrapText="1"/>
    </xf>
    <xf numFmtId="164" fontId="25" fillId="0" borderId="1" xfId="0" applyNumberFormat="1" applyFont="1" applyBorder="1"/>
    <xf numFmtId="40" fontId="25" fillId="0" borderId="1" xfId="0" applyNumberFormat="1" applyFont="1" applyBorder="1"/>
    <xf numFmtId="164" fontId="25" fillId="0" borderId="1" xfId="1" applyFont="1" applyBorder="1"/>
    <xf numFmtId="164" fontId="21" fillId="0" borderId="1" xfId="0" applyNumberFormat="1" applyFont="1" applyBorder="1"/>
    <xf numFmtId="164" fontId="21" fillId="0" borderId="2" xfId="0" applyNumberFormat="1" applyFont="1" applyBorder="1"/>
    <xf numFmtId="164" fontId="25" fillId="0" borderId="2" xfId="1" applyFont="1" applyBorder="1"/>
    <xf numFmtId="0" fontId="25" fillId="0" borderId="1" xfId="0" applyFont="1" applyBorder="1" applyAlignment="1">
      <alignment horizontal="center"/>
    </xf>
    <xf numFmtId="164" fontId="26" fillId="0" borderId="1" xfId="1" applyFont="1" applyFill="1" applyBorder="1" applyAlignment="1">
      <alignment horizontal="right" wrapText="1"/>
    </xf>
    <xf numFmtId="0" fontId="25" fillId="0" borderId="5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164" fontId="27" fillId="0" borderId="1" xfId="1" applyFont="1" applyFill="1" applyBorder="1" applyAlignment="1">
      <alignment horizontal="right" wrapText="1"/>
    </xf>
    <xf numFmtId="164" fontId="25" fillId="0" borderId="0" xfId="0" applyNumberFormat="1" applyFont="1"/>
    <xf numFmtId="43" fontId="25" fillId="0" borderId="0" xfId="0" applyNumberFormat="1" applyFont="1"/>
    <xf numFmtId="0" fontId="25" fillId="0" borderId="0" xfId="0" applyFont="1" applyAlignment="1">
      <alignment horizontal="right"/>
    </xf>
    <xf numFmtId="0" fontId="21" fillId="0" borderId="0" xfId="0" applyFont="1"/>
    <xf numFmtId="164" fontId="28" fillId="4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5" fontId="27" fillId="0" borderId="1" xfId="1" applyNumberFormat="1" applyFont="1" applyFill="1" applyBorder="1" applyAlignment="1">
      <alignment horizontal="right" wrapText="1"/>
    </xf>
    <xf numFmtId="164" fontId="8" fillId="0" borderId="14" xfId="1" applyFont="1" applyFill="1" applyBorder="1" applyAlignment="1">
      <alignment horizontal="right" wrapText="1"/>
    </xf>
    <xf numFmtId="166" fontId="29" fillId="0" borderId="1" xfId="1" applyNumberFormat="1" applyFont="1" applyBorder="1" applyAlignment="1">
      <alignment horizontal="left"/>
    </xf>
    <xf numFmtId="166" fontId="29" fillId="0" borderId="1" xfId="1" applyNumberFormat="1" applyFont="1" applyBorder="1" applyAlignment="1">
      <alignment horizontal="left" vertical="top"/>
    </xf>
    <xf numFmtId="164" fontId="29" fillId="0" borderId="1" xfId="1" applyFont="1" applyBorder="1" applyAlignment="1">
      <alignment horizontal="left" vertical="top"/>
    </xf>
    <xf numFmtId="164" fontId="29" fillId="0" borderId="1" xfId="1" applyFont="1" applyBorder="1" applyAlignment="1">
      <alignment horizontal="center"/>
    </xf>
    <xf numFmtId="164" fontId="30" fillId="0" borderId="1" xfId="1" applyFont="1" applyBorder="1"/>
    <xf numFmtId="164" fontId="30" fillId="0" borderId="1" xfId="1" applyFont="1" applyBorder="1" applyAlignment="1">
      <alignment wrapText="1"/>
    </xf>
    <xf numFmtId="164" fontId="30" fillId="0" borderId="1" xfId="1" applyFont="1" applyBorder="1" applyAlignment="1">
      <alignment horizontal="center" wrapText="1"/>
    </xf>
    <xf numFmtId="164" fontId="30" fillId="0" borderId="1" xfId="1" applyFont="1" applyBorder="1" applyAlignment="1">
      <alignment horizontal="center"/>
    </xf>
    <xf numFmtId="164" fontId="10" fillId="0" borderId="1" xfId="1" applyFont="1" applyBorder="1"/>
    <xf numFmtId="0" fontId="14" fillId="0" borderId="5" xfId="0" quotePrefix="1" applyFont="1" applyBorder="1" applyAlignment="1">
      <alignment horizontal="center"/>
    </xf>
    <xf numFmtId="166" fontId="10" fillId="0" borderId="1" xfId="1" applyNumberFormat="1" applyFont="1" applyBorder="1" applyAlignment="1">
      <alignment horizontal="left"/>
    </xf>
    <xf numFmtId="166" fontId="10" fillId="0" borderId="1" xfId="1" applyNumberFormat="1" applyFont="1" applyBorder="1"/>
    <xf numFmtId="164" fontId="29" fillId="0" borderId="1" xfId="1" applyFont="1" applyBorder="1"/>
    <xf numFmtId="164" fontId="9" fillId="0" borderId="1" xfId="1" applyFont="1" applyBorder="1"/>
    <xf numFmtId="43" fontId="0" fillId="0" borderId="0" xfId="0" applyNumberFormat="1"/>
    <xf numFmtId="164" fontId="0" fillId="0" borderId="0" xfId="0" applyNumberFormat="1"/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29" fillId="0" borderId="1" xfId="0" applyFont="1" applyBorder="1" applyAlignment="1">
      <alignment horizontal="center"/>
    </xf>
    <xf numFmtId="166" fontId="10" fillId="0" borderId="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11</v>
      </c>
      <c r="C1">
        <f ca="1">YEAR(NOW())</f>
        <v>2020</v>
      </c>
    </row>
    <row r="2" spans="1:8" ht="23.15" customHeight="1" x14ac:dyDescent="0.25"/>
    <row r="3" spans="1:8" ht="23.15" customHeight="1" x14ac:dyDescent="0.25">
      <c r="B3" t="s">
        <v>837</v>
      </c>
      <c r="F3" t="s">
        <v>838</v>
      </c>
    </row>
    <row r="4" spans="1:8" ht="23.15" customHeight="1" x14ac:dyDescent="0.25">
      <c r="B4" t="s">
        <v>834</v>
      </c>
      <c r="C4" t="s">
        <v>835</v>
      </c>
      <c r="D4" t="s">
        <v>836</v>
      </c>
      <c r="F4" t="s">
        <v>834</v>
      </c>
      <c r="G4" t="s">
        <v>835</v>
      </c>
      <c r="H4" t="s">
        <v>836</v>
      </c>
    </row>
    <row r="5" spans="1:8" ht="23.15" customHeight="1" x14ac:dyDescent="0.25">
      <c r="B5" s="21" t="e">
        <f>IF(G5=1,F5-1,F5)</f>
        <v>#REF!</v>
      </c>
      <c r="C5" s="21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23" t="e">
        <f>LOOKUP(C5,A8:B19)</f>
        <v>#REF!</v>
      </c>
      <c r="F6" s="23" t="e">
        <f>IF(G5=1,LOOKUP(G5,E8:F19),LOOKUP(G5,A8:B19))</f>
        <v>#REF!</v>
      </c>
    </row>
    <row r="8" spans="1:8" x14ac:dyDescent="0.25">
      <c r="A8">
        <v>1</v>
      </c>
      <c r="B8" s="24" t="e">
        <f>D8&amp;"-"&amp;RIGHT(B$5,2)</f>
        <v>#REF!</v>
      </c>
      <c r="D8" s="22" t="s">
        <v>847</v>
      </c>
      <c r="E8">
        <v>1</v>
      </c>
      <c r="F8" s="24" t="e">
        <f>D8&amp;"-"&amp;RIGHT(F$5,2)</f>
        <v>#REF!</v>
      </c>
    </row>
    <row r="9" spans="1:8" x14ac:dyDescent="0.25">
      <c r="A9">
        <v>2</v>
      </c>
      <c r="B9" s="24" t="e">
        <f t="shared" ref="B9:B19" si="0">D9&amp;"-"&amp;RIGHT(B$5,2)</f>
        <v>#REF!</v>
      </c>
      <c r="D9" s="22" t="s">
        <v>848</v>
      </c>
      <c r="E9">
        <v>2</v>
      </c>
      <c r="F9" s="24" t="e">
        <f t="shared" ref="F9:F19" si="1">D9&amp;"-"&amp;RIGHT(F$5,2)</f>
        <v>#REF!</v>
      </c>
    </row>
    <row r="10" spans="1:8" x14ac:dyDescent="0.25">
      <c r="A10">
        <v>3</v>
      </c>
      <c r="B10" s="24" t="e">
        <f t="shared" si="0"/>
        <v>#REF!</v>
      </c>
      <c r="D10" s="22" t="s">
        <v>849</v>
      </c>
      <c r="E10">
        <v>3</v>
      </c>
      <c r="F10" s="24" t="e">
        <f t="shared" si="1"/>
        <v>#REF!</v>
      </c>
    </row>
    <row r="11" spans="1:8" x14ac:dyDescent="0.25">
      <c r="A11">
        <v>4</v>
      </c>
      <c r="B11" s="24" t="e">
        <f t="shared" si="0"/>
        <v>#REF!</v>
      </c>
      <c r="D11" s="22" t="s">
        <v>850</v>
      </c>
      <c r="E11">
        <v>4</v>
      </c>
      <c r="F11" s="24" t="e">
        <f t="shared" si="1"/>
        <v>#REF!</v>
      </c>
    </row>
    <row r="12" spans="1:8" x14ac:dyDescent="0.25">
      <c r="A12">
        <v>5</v>
      </c>
      <c r="B12" s="24" t="e">
        <f t="shared" si="0"/>
        <v>#REF!</v>
      </c>
      <c r="D12" s="22" t="s">
        <v>839</v>
      </c>
      <c r="E12">
        <v>5</v>
      </c>
      <c r="F12" s="24" t="e">
        <f t="shared" si="1"/>
        <v>#REF!</v>
      </c>
    </row>
    <row r="13" spans="1:8" x14ac:dyDescent="0.25">
      <c r="A13">
        <v>6</v>
      </c>
      <c r="B13" s="24" t="e">
        <f t="shared" si="0"/>
        <v>#REF!</v>
      </c>
      <c r="D13" s="22" t="s">
        <v>840</v>
      </c>
      <c r="E13">
        <v>6</v>
      </c>
      <c r="F13" s="24" t="e">
        <f t="shared" si="1"/>
        <v>#REF!</v>
      </c>
    </row>
    <row r="14" spans="1:8" x14ac:dyDescent="0.25">
      <c r="A14">
        <v>7</v>
      </c>
      <c r="B14" s="24" t="e">
        <f t="shared" si="0"/>
        <v>#REF!</v>
      </c>
      <c r="D14" s="22" t="s">
        <v>841</v>
      </c>
      <c r="E14">
        <v>7</v>
      </c>
      <c r="F14" s="24" t="e">
        <f t="shared" si="1"/>
        <v>#REF!</v>
      </c>
    </row>
    <row r="15" spans="1:8" x14ac:dyDescent="0.25">
      <c r="A15">
        <v>8</v>
      </c>
      <c r="B15" s="24" t="e">
        <f t="shared" si="0"/>
        <v>#REF!</v>
      </c>
      <c r="D15" s="22" t="s">
        <v>842</v>
      </c>
      <c r="E15">
        <v>8</v>
      </c>
      <c r="F15" s="24" t="e">
        <f t="shared" si="1"/>
        <v>#REF!</v>
      </c>
    </row>
    <row r="16" spans="1:8" x14ac:dyDescent="0.25">
      <c r="A16">
        <v>9</v>
      </c>
      <c r="B16" s="24" t="e">
        <f t="shared" si="0"/>
        <v>#REF!</v>
      </c>
      <c r="D16" s="22" t="s">
        <v>843</v>
      </c>
      <c r="E16">
        <v>9</v>
      </c>
      <c r="F16" s="24" t="e">
        <f t="shared" si="1"/>
        <v>#REF!</v>
      </c>
    </row>
    <row r="17" spans="1:6" x14ac:dyDescent="0.25">
      <c r="A17">
        <v>10</v>
      </c>
      <c r="B17" s="24" t="e">
        <f t="shared" si="0"/>
        <v>#REF!</v>
      </c>
      <c r="D17" s="22" t="s">
        <v>844</v>
      </c>
      <c r="E17">
        <v>10</v>
      </c>
      <c r="F17" s="24" t="e">
        <f t="shared" si="1"/>
        <v>#REF!</v>
      </c>
    </row>
    <row r="18" spans="1:6" x14ac:dyDescent="0.25">
      <c r="A18">
        <v>11</v>
      </c>
      <c r="B18" s="24" t="e">
        <f t="shared" si="0"/>
        <v>#REF!</v>
      </c>
      <c r="D18" s="22" t="s">
        <v>845</v>
      </c>
      <c r="E18">
        <v>11</v>
      </c>
      <c r="F18" s="24" t="e">
        <f t="shared" si="1"/>
        <v>#REF!</v>
      </c>
    </row>
    <row r="19" spans="1:6" x14ac:dyDescent="0.25">
      <c r="A19">
        <v>12</v>
      </c>
      <c r="B19" s="24" t="e">
        <f t="shared" si="0"/>
        <v>#REF!</v>
      </c>
      <c r="D19" s="22" t="s">
        <v>846</v>
      </c>
      <c r="E19">
        <v>12</v>
      </c>
      <c r="F19" s="24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30"/>
  <sheetViews>
    <sheetView zoomScale="70" workbookViewId="0">
      <selection activeCell="A2" sqref="A1:XFD2"/>
    </sheetView>
  </sheetViews>
  <sheetFormatPr defaultColWidth="9.1796875" defaultRowHeight="18" x14ac:dyDescent="0.4"/>
  <cols>
    <col min="1" max="1" width="6.26953125" style="26" customWidth="1"/>
    <col min="2" max="2" width="40.81640625" style="26" customWidth="1"/>
    <col min="3" max="3" width="34.26953125" style="26" bestFit="1" customWidth="1"/>
    <col min="4" max="4" width="45.54296875" style="26" customWidth="1"/>
    <col min="5" max="5" width="41.1796875" style="26" customWidth="1"/>
    <col min="6" max="6" width="33.7265625" style="26" customWidth="1"/>
    <col min="7" max="7" width="33.81640625" style="26" customWidth="1"/>
    <col min="8" max="8" width="34.26953125" style="26" bestFit="1" customWidth="1"/>
    <col min="9" max="9" width="41.453125" style="26" customWidth="1"/>
    <col min="10" max="10" width="38" style="26" customWidth="1"/>
    <col min="11" max="11" width="28.81640625" style="26" customWidth="1"/>
    <col min="12" max="12" width="30.81640625" style="26" customWidth="1"/>
    <col min="13" max="13" width="23.453125" style="26" bestFit="1" customWidth="1"/>
    <col min="14" max="14" width="9.1796875" style="26"/>
    <col min="15" max="16" width="9.1796875" style="26" hidden="1" customWidth="1"/>
    <col min="17" max="16384" width="9.1796875" style="26"/>
  </cols>
  <sheetData>
    <row r="1" spans="1:18" ht="36.75" customHeight="1" x14ac:dyDescent="0.45">
      <c r="A1" s="136" t="s">
        <v>895</v>
      </c>
      <c r="B1" s="136"/>
      <c r="C1" s="136"/>
      <c r="D1" s="136"/>
      <c r="E1" s="136"/>
      <c r="F1" s="136"/>
      <c r="G1" s="136"/>
      <c r="H1" s="136"/>
      <c r="I1" s="136"/>
      <c r="J1" s="28"/>
      <c r="K1" s="28"/>
      <c r="L1" s="28"/>
      <c r="M1" s="29"/>
      <c r="N1" s="29"/>
      <c r="O1" s="29"/>
      <c r="P1" s="29"/>
      <c r="Q1" s="29"/>
      <c r="R1" s="29"/>
    </row>
    <row r="2" spans="1:18" ht="20.25" customHeight="1" x14ac:dyDescent="0.4">
      <c r="C2" s="30"/>
      <c r="D2" s="31"/>
      <c r="E2" s="31"/>
      <c r="F2" s="31"/>
      <c r="G2" s="31"/>
      <c r="H2" s="32"/>
      <c r="I2" s="33"/>
      <c r="J2" s="34"/>
      <c r="K2" s="34"/>
      <c r="L2" s="34"/>
    </row>
    <row r="3" spans="1:18" ht="102" customHeight="1" x14ac:dyDescent="0.5">
      <c r="A3" s="57" t="s">
        <v>0</v>
      </c>
      <c r="B3" s="57" t="s">
        <v>22</v>
      </c>
      <c r="C3" s="58" t="s">
        <v>17</v>
      </c>
      <c r="D3" s="59" t="s">
        <v>902</v>
      </c>
      <c r="E3" s="60" t="s">
        <v>903</v>
      </c>
      <c r="F3" s="60" t="s">
        <v>904</v>
      </c>
      <c r="G3" s="61" t="s">
        <v>29</v>
      </c>
      <c r="H3" s="61" t="s">
        <v>18</v>
      </c>
      <c r="I3" s="36"/>
      <c r="J3" s="37"/>
      <c r="K3" s="36"/>
    </row>
    <row r="4" spans="1:18" ht="30" customHeight="1" x14ac:dyDescent="0.45">
      <c r="A4" s="35"/>
      <c r="B4" s="35"/>
      <c r="C4" s="55" t="s">
        <v>901</v>
      </c>
      <c r="D4" s="55" t="s">
        <v>901</v>
      </c>
      <c r="E4" s="55" t="s">
        <v>901</v>
      </c>
      <c r="F4" s="55" t="s">
        <v>901</v>
      </c>
      <c r="G4" s="55" t="s">
        <v>901</v>
      </c>
      <c r="H4" s="113" t="s">
        <v>901</v>
      </c>
      <c r="I4" s="38"/>
      <c r="J4" s="38"/>
      <c r="K4" s="38"/>
    </row>
    <row r="5" spans="1:18" ht="30" customHeight="1" x14ac:dyDescent="0.5">
      <c r="A5" s="46">
        <v>1</v>
      </c>
      <c r="B5" s="46" t="s">
        <v>26</v>
      </c>
      <c r="C5" s="47">
        <v>161130206366.55688</v>
      </c>
      <c r="D5" s="48">
        <v>32998752000</v>
      </c>
      <c r="E5" s="47">
        <v>18122749394.758801</v>
      </c>
      <c r="F5" s="49">
        <v>23706000000</v>
      </c>
      <c r="G5" s="48">
        <v>19789261288.234501</v>
      </c>
      <c r="H5" s="50">
        <f>C5+D5+E5+F5+G5</f>
        <v>255746969049.55017</v>
      </c>
      <c r="I5" s="39"/>
      <c r="J5" s="39"/>
      <c r="K5" s="40"/>
    </row>
    <row r="6" spans="1:18" ht="23" x14ac:dyDescent="0.5">
      <c r="A6" s="46">
        <v>2</v>
      </c>
      <c r="B6" s="46" t="s">
        <v>31</v>
      </c>
      <c r="C6" s="47">
        <v>81727393965.725098</v>
      </c>
      <c r="D6" s="47">
        <v>16737408000</v>
      </c>
      <c r="E6" s="47">
        <v>9192100680.1054001</v>
      </c>
      <c r="F6" s="49">
        <v>12024000000</v>
      </c>
      <c r="G6" s="47">
        <v>65964204294.114998</v>
      </c>
      <c r="H6" s="50">
        <f t="shared" ref="H6:H14" si="0">C6+D6+E6+F6+G6</f>
        <v>185645106939.9455</v>
      </c>
      <c r="I6" s="39"/>
      <c r="J6" s="39"/>
      <c r="K6" s="40"/>
    </row>
    <row r="7" spans="1:18" ht="23" x14ac:dyDescent="0.5">
      <c r="A7" s="46">
        <v>3</v>
      </c>
      <c r="B7" s="46" t="s">
        <v>32</v>
      </c>
      <c r="C7" s="47">
        <v>63008395048.425797</v>
      </c>
      <c r="D7" s="47">
        <v>12903840000</v>
      </c>
      <c r="E7" s="47">
        <v>7086724326.7279997</v>
      </c>
      <c r="F7" s="49">
        <v>9270000000</v>
      </c>
      <c r="G7" s="47">
        <v>46174943005.880501</v>
      </c>
      <c r="H7" s="50">
        <f t="shared" si="0"/>
        <v>138443902381.0343</v>
      </c>
      <c r="I7" s="39"/>
      <c r="J7" s="39"/>
      <c r="K7" s="40"/>
    </row>
    <row r="8" spans="1:18" ht="23" x14ac:dyDescent="0.5">
      <c r="A8" s="46">
        <v>4</v>
      </c>
      <c r="B8" s="46" t="s">
        <v>19</v>
      </c>
      <c r="C8" s="47">
        <v>21687908452.232101</v>
      </c>
      <c r="D8" s="47">
        <v>9360000000</v>
      </c>
      <c r="E8" s="47">
        <v>5140465140.4678001</v>
      </c>
      <c r="F8" s="47">
        <v>0</v>
      </c>
      <c r="G8" s="47">
        <v>0</v>
      </c>
      <c r="H8" s="50">
        <f t="shared" si="0"/>
        <v>36188373592.699905</v>
      </c>
      <c r="I8" s="39"/>
      <c r="J8" s="39"/>
      <c r="K8" s="40"/>
    </row>
    <row r="9" spans="1:18" ht="23" x14ac:dyDescent="0.5">
      <c r="A9" s="46">
        <v>5</v>
      </c>
      <c r="B9" s="46" t="s">
        <v>36</v>
      </c>
      <c r="C9" s="47">
        <v>5839163177.6400003</v>
      </c>
      <c r="D9" s="47">
        <v>0</v>
      </c>
      <c r="E9" s="47">
        <v>0</v>
      </c>
      <c r="F9" s="47">
        <v>0</v>
      </c>
      <c r="G9" s="47">
        <v>659866944.33000004</v>
      </c>
      <c r="H9" s="50">
        <f t="shared" si="0"/>
        <v>6499030121.9700003</v>
      </c>
      <c r="I9" s="39"/>
      <c r="J9" s="39"/>
      <c r="K9" s="40"/>
    </row>
    <row r="10" spans="1:18" ht="23" x14ac:dyDescent="0.5">
      <c r="A10" s="46"/>
      <c r="B10" s="51" t="s">
        <v>896</v>
      </c>
      <c r="C10" s="47">
        <v>3526222857.6100001</v>
      </c>
      <c r="D10" s="47"/>
      <c r="E10" s="47">
        <v>0</v>
      </c>
      <c r="F10" s="47">
        <v>0</v>
      </c>
      <c r="G10" s="47">
        <v>5014473210</v>
      </c>
      <c r="H10" s="50">
        <f t="shared" si="0"/>
        <v>8540696067.6100006</v>
      </c>
      <c r="I10" s="39"/>
      <c r="J10" s="39"/>
      <c r="K10" s="40"/>
    </row>
    <row r="11" spans="1:18" ht="23" x14ac:dyDescent="0.5">
      <c r="A11" s="46">
        <v>6</v>
      </c>
      <c r="B11" s="51" t="s">
        <v>897</v>
      </c>
      <c r="C11" s="47">
        <v>2774301962.0500002</v>
      </c>
      <c r="D11" s="47"/>
      <c r="E11" s="47">
        <v>0</v>
      </c>
      <c r="F11" s="47">
        <v>0</v>
      </c>
      <c r="G11" s="47">
        <v>0</v>
      </c>
      <c r="H11" s="50">
        <f t="shared" si="0"/>
        <v>2774301962.0500002</v>
      </c>
      <c r="I11" s="39"/>
      <c r="J11" s="39"/>
      <c r="K11" s="40"/>
    </row>
    <row r="12" spans="1:18" ht="23" x14ac:dyDescent="0.5">
      <c r="A12" s="46">
        <v>7</v>
      </c>
      <c r="B12" s="51" t="s">
        <v>898</v>
      </c>
      <c r="C12" s="47">
        <v>100000000</v>
      </c>
      <c r="D12" s="47">
        <v>0</v>
      </c>
      <c r="E12" s="47">
        <v>0</v>
      </c>
      <c r="F12" s="47">
        <v>0</v>
      </c>
      <c r="G12" s="47">
        <v>0</v>
      </c>
      <c r="H12" s="50">
        <f t="shared" si="0"/>
        <v>100000000</v>
      </c>
      <c r="I12" s="39"/>
      <c r="J12" s="39"/>
      <c r="K12" s="40"/>
    </row>
    <row r="13" spans="1:18" ht="23" x14ac:dyDescent="0.5">
      <c r="A13" s="46">
        <v>8</v>
      </c>
      <c r="B13" s="51" t="s">
        <v>899</v>
      </c>
      <c r="C13" s="47">
        <v>1707505486.5799999</v>
      </c>
      <c r="D13" s="47">
        <v>0</v>
      </c>
      <c r="E13" s="47">
        <v>0</v>
      </c>
      <c r="F13" s="47">
        <v>0</v>
      </c>
      <c r="G13" s="47">
        <v>0</v>
      </c>
      <c r="H13" s="50">
        <f t="shared" si="0"/>
        <v>1707505486.5799999</v>
      </c>
      <c r="I13" s="39"/>
      <c r="J13" s="39"/>
      <c r="K13" s="40"/>
    </row>
    <row r="14" spans="1:18" ht="46.5" thickBot="1" x14ac:dyDescent="0.55000000000000004">
      <c r="A14" s="46">
        <v>9</v>
      </c>
      <c r="B14" s="51" t="s">
        <v>900</v>
      </c>
      <c r="C14" s="52">
        <v>0</v>
      </c>
      <c r="D14" s="52">
        <v>0</v>
      </c>
      <c r="E14" s="52">
        <v>0</v>
      </c>
      <c r="F14" s="47">
        <v>0</v>
      </c>
      <c r="G14" s="47">
        <v>4255755115.75</v>
      </c>
      <c r="H14" s="50">
        <f t="shared" si="0"/>
        <v>4255755115.75</v>
      </c>
      <c r="I14" s="39"/>
      <c r="J14" s="39"/>
      <c r="K14" s="40"/>
    </row>
    <row r="15" spans="1:18" ht="31" thickTop="1" thickBot="1" x14ac:dyDescent="0.65">
      <c r="A15" s="46"/>
      <c r="B15" s="63" t="s">
        <v>18</v>
      </c>
      <c r="C15" s="53">
        <f>SUM(C5:C14)</f>
        <v>341501097316.81989</v>
      </c>
      <c r="D15" s="53">
        <f t="shared" ref="D15:H15" si="1">SUM(D5:D14)</f>
        <v>72000000000</v>
      </c>
      <c r="E15" s="53">
        <f t="shared" si="1"/>
        <v>39542039542.059998</v>
      </c>
      <c r="F15" s="53">
        <f t="shared" si="1"/>
        <v>45000000000</v>
      </c>
      <c r="G15" s="53">
        <f t="shared" si="1"/>
        <v>141858503858.31</v>
      </c>
      <c r="H15" s="53">
        <f t="shared" si="1"/>
        <v>639901640717.18994</v>
      </c>
      <c r="I15" s="39"/>
      <c r="J15" s="39"/>
      <c r="K15" s="39"/>
    </row>
    <row r="16" spans="1:18" x14ac:dyDescent="0.4">
      <c r="B16" s="41" t="s">
        <v>35</v>
      </c>
      <c r="C16" s="42"/>
      <c r="D16" s="42"/>
      <c r="E16" s="42"/>
      <c r="F16" s="42"/>
      <c r="G16" s="42"/>
      <c r="H16" s="42"/>
      <c r="I16" s="42"/>
      <c r="J16" s="40"/>
      <c r="K16" s="40"/>
      <c r="L16" s="40"/>
    </row>
    <row r="17" spans="1:12" x14ac:dyDescent="0.4">
      <c r="C17" s="42"/>
      <c r="D17" s="27"/>
      <c r="E17" s="27"/>
      <c r="F17" s="27" t="s">
        <v>23</v>
      </c>
      <c r="G17" s="27"/>
      <c r="H17" s="42"/>
      <c r="I17" s="42"/>
      <c r="J17" s="42"/>
      <c r="K17" s="42"/>
      <c r="L17" s="42"/>
    </row>
    <row r="18" spans="1:12" ht="22.5" x14ac:dyDescent="0.45">
      <c r="A18" s="137" t="s">
        <v>905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1:12" ht="16.5" customHeight="1" x14ac:dyDescent="0.4"/>
    <row r="20" spans="1:12" ht="30" customHeight="1" x14ac:dyDescent="0.45">
      <c r="A20" s="44"/>
      <c r="B20" s="44">
        <v>1</v>
      </c>
      <c r="C20" s="44">
        <v>2</v>
      </c>
      <c r="D20" s="44">
        <v>3</v>
      </c>
      <c r="E20" s="44" t="s">
        <v>891</v>
      </c>
      <c r="F20" s="43">
        <v>5</v>
      </c>
      <c r="G20" s="44">
        <v>6</v>
      </c>
      <c r="H20" s="43">
        <v>7</v>
      </c>
      <c r="I20" s="43">
        <v>8</v>
      </c>
      <c r="J20" s="44" t="s">
        <v>893</v>
      </c>
      <c r="K20" s="64"/>
      <c r="L20" s="65"/>
    </row>
    <row r="21" spans="1:12" ht="97.5" customHeight="1" x14ac:dyDescent="0.45">
      <c r="A21" s="86" t="s">
        <v>0</v>
      </c>
      <c r="B21" s="86" t="s">
        <v>22</v>
      </c>
      <c r="C21" s="87" t="s">
        <v>7</v>
      </c>
      <c r="D21" s="86" t="s">
        <v>890</v>
      </c>
      <c r="E21" s="86" t="s">
        <v>15</v>
      </c>
      <c r="F21" s="85" t="s">
        <v>902</v>
      </c>
      <c r="G21" s="86" t="s">
        <v>917</v>
      </c>
      <c r="H21" s="86" t="s">
        <v>904</v>
      </c>
      <c r="I21" s="62" t="s">
        <v>29</v>
      </c>
      <c r="J21" s="86" t="s">
        <v>16</v>
      </c>
      <c r="K21" s="66"/>
      <c r="L21" s="67"/>
    </row>
    <row r="22" spans="1:12" ht="30" customHeight="1" x14ac:dyDescent="0.45">
      <c r="A22" s="45"/>
      <c r="B22" s="45"/>
      <c r="C22" s="54" t="s">
        <v>901</v>
      </c>
      <c r="D22" s="54" t="s">
        <v>901</v>
      </c>
      <c r="E22" s="54" t="s">
        <v>901</v>
      </c>
      <c r="F22" s="54" t="s">
        <v>901</v>
      </c>
      <c r="G22" s="54" t="s">
        <v>901</v>
      </c>
      <c r="H22" s="54" t="s">
        <v>901</v>
      </c>
      <c r="I22" s="54" t="s">
        <v>901</v>
      </c>
      <c r="J22" s="88" t="s">
        <v>901</v>
      </c>
      <c r="K22" s="68"/>
      <c r="L22" s="68"/>
    </row>
    <row r="23" spans="1:12" ht="30" customHeight="1" x14ac:dyDescent="0.45">
      <c r="A23" s="45">
        <v>1</v>
      </c>
      <c r="B23" s="69" t="s">
        <v>20</v>
      </c>
      <c r="C23" s="70">
        <v>148345007759.64331</v>
      </c>
      <c r="D23" s="70">
        <v>54952095630.660004</v>
      </c>
      <c r="E23" s="70">
        <f>C23-D23</f>
        <v>93392912128.983307</v>
      </c>
      <c r="F23" s="70">
        <v>30380400000</v>
      </c>
      <c r="G23" s="70">
        <v>16684763584.7722</v>
      </c>
      <c r="H23" s="71">
        <v>21825000000</v>
      </c>
      <c r="I23" s="72">
        <v>18469977202.349998</v>
      </c>
      <c r="J23" s="73">
        <f>E23+F23+G23+H23+I23</f>
        <v>180753052916.1055</v>
      </c>
      <c r="K23" s="74"/>
      <c r="L23" s="75"/>
    </row>
    <row r="24" spans="1:12" ht="30" customHeight="1" x14ac:dyDescent="0.45">
      <c r="A24" s="45">
        <v>2</v>
      </c>
      <c r="B24" s="69" t="s">
        <v>21</v>
      </c>
      <c r="C24" s="70">
        <v>3058659953.8070998</v>
      </c>
      <c r="D24" s="70">
        <v>0</v>
      </c>
      <c r="E24" s="70">
        <f t="shared" ref="E24:E27" si="2">C24-D24</f>
        <v>3058659953.8070998</v>
      </c>
      <c r="F24" s="70">
        <v>626400000</v>
      </c>
      <c r="G24" s="70">
        <v>344015744.01590002</v>
      </c>
      <c r="H24" s="71">
        <v>450000000</v>
      </c>
      <c r="I24" s="72">
        <v>0</v>
      </c>
      <c r="J24" s="73">
        <f t="shared" ref="J24:J27" si="3">E24+F24+G24+H24+I24</f>
        <v>4479075697.823</v>
      </c>
      <c r="K24" s="74"/>
      <c r="L24" s="75"/>
    </row>
    <row r="25" spans="1:12" ht="20.5" x14ac:dyDescent="0.45">
      <c r="A25" s="45">
        <v>3</v>
      </c>
      <c r="B25" s="69" t="s">
        <v>4</v>
      </c>
      <c r="C25" s="70">
        <v>1529329976.9035001</v>
      </c>
      <c r="D25" s="70">
        <v>0</v>
      </c>
      <c r="E25" s="70">
        <f t="shared" si="2"/>
        <v>1529329976.9035001</v>
      </c>
      <c r="F25" s="70">
        <v>313200000</v>
      </c>
      <c r="G25" s="70">
        <v>172007872.00799999</v>
      </c>
      <c r="H25" s="71">
        <v>225000000</v>
      </c>
      <c r="I25" s="72">
        <v>0</v>
      </c>
      <c r="J25" s="73">
        <f t="shared" si="3"/>
        <v>2239537848.9115</v>
      </c>
      <c r="K25" s="74"/>
      <c r="L25" s="75"/>
    </row>
    <row r="26" spans="1:12" ht="41" x14ac:dyDescent="0.45">
      <c r="A26" s="45">
        <v>4</v>
      </c>
      <c r="B26" s="114" t="s">
        <v>5</v>
      </c>
      <c r="C26" s="70">
        <v>5138548722.3958998</v>
      </c>
      <c r="D26" s="70">
        <v>0</v>
      </c>
      <c r="E26" s="70">
        <f t="shared" si="2"/>
        <v>5138548722.3958998</v>
      </c>
      <c r="F26" s="70">
        <v>1052352000</v>
      </c>
      <c r="G26" s="70">
        <v>577946449.94669998</v>
      </c>
      <c r="H26" s="71">
        <v>756000000</v>
      </c>
      <c r="I26" s="72">
        <v>0</v>
      </c>
      <c r="J26" s="73">
        <f t="shared" si="3"/>
        <v>7524847172.3425999</v>
      </c>
      <c r="K26" s="74"/>
      <c r="L26" s="75"/>
    </row>
    <row r="27" spans="1:12" ht="21" thickBot="1" x14ac:dyDescent="0.5">
      <c r="A27" s="45">
        <v>5</v>
      </c>
      <c r="B27" s="45" t="s">
        <v>6</v>
      </c>
      <c r="C27" s="70">
        <v>3058659953.8070998</v>
      </c>
      <c r="D27" s="70">
        <v>56529997.310000002</v>
      </c>
      <c r="E27" s="70">
        <f t="shared" si="2"/>
        <v>3002129956.4970999</v>
      </c>
      <c r="F27" s="70">
        <v>626400000</v>
      </c>
      <c r="G27" s="70">
        <v>344015744.01590002</v>
      </c>
      <c r="H27" s="71">
        <v>450000000</v>
      </c>
      <c r="I27" s="72">
        <v>1319284085.8800001</v>
      </c>
      <c r="J27" s="73">
        <f t="shared" si="3"/>
        <v>5741829786.3930006</v>
      </c>
      <c r="K27" s="74"/>
      <c r="L27" s="75"/>
    </row>
    <row r="28" spans="1:12" ht="21.5" thickTop="1" thickBot="1" x14ac:dyDescent="0.5">
      <c r="A28" s="45"/>
      <c r="B28" s="76" t="s">
        <v>10</v>
      </c>
      <c r="C28" s="77">
        <f>SUM(C23:C27)</f>
        <v>161130206366.55692</v>
      </c>
      <c r="D28" s="77">
        <f t="shared" ref="D28:J28" si="4">SUM(D23:D27)</f>
        <v>55008625627.970001</v>
      </c>
      <c r="E28" s="77">
        <f t="shared" si="4"/>
        <v>106121580738.58691</v>
      </c>
      <c r="F28" s="77">
        <f t="shared" si="4"/>
        <v>32998752000</v>
      </c>
      <c r="G28" s="77">
        <f t="shared" si="4"/>
        <v>18122749394.758701</v>
      </c>
      <c r="H28" s="77">
        <f t="shared" si="4"/>
        <v>23706000000</v>
      </c>
      <c r="I28" s="77">
        <f t="shared" si="4"/>
        <v>19789261288.23</v>
      </c>
      <c r="J28" s="77">
        <f t="shared" si="4"/>
        <v>200738343421.57559</v>
      </c>
      <c r="K28" s="78"/>
      <c r="L28" s="78"/>
    </row>
    <row r="29" spans="1:12" ht="21" thickTop="1" x14ac:dyDescent="0.45">
      <c r="A29" s="79"/>
      <c r="B29" s="79"/>
      <c r="C29" s="79"/>
      <c r="D29" s="80"/>
      <c r="E29" s="80"/>
      <c r="F29" s="81"/>
      <c r="G29" s="81"/>
      <c r="H29" s="81"/>
      <c r="I29" s="82"/>
      <c r="J29" s="83"/>
      <c r="K29" s="84"/>
      <c r="L29" s="75"/>
    </row>
    <row r="30" spans="1:12" ht="35.25" customHeight="1" x14ac:dyDescent="0.4"/>
  </sheetData>
  <mergeCells count="2">
    <mergeCell ref="A1:I1"/>
    <mergeCell ref="A18:L18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49"/>
  <sheetViews>
    <sheetView zoomScale="80" zoomScaleNormal="80" workbookViewId="0">
      <pane xSplit="3" ySplit="6" topLeftCell="M38" activePane="bottomRight" state="frozen"/>
      <selection pane="topRight" activeCell="D1" sqref="D1"/>
      <selection pane="bottomLeft" activeCell="A10" sqref="A10"/>
      <selection pane="bottomRight" activeCell="A52" sqref="A52:XFD52"/>
    </sheetView>
  </sheetViews>
  <sheetFormatPr defaultColWidth="9.1796875" defaultRowHeight="13" x14ac:dyDescent="0.3"/>
  <cols>
    <col min="1" max="1" width="4" style="90" bestFit="1" customWidth="1"/>
    <col min="2" max="2" width="22.453125" style="90" customWidth="1"/>
    <col min="3" max="3" width="85.1796875" style="90" bestFit="1" customWidth="1"/>
    <col min="4" max="4" width="20.7265625" style="90" customWidth="1"/>
    <col min="5" max="5" width="19" style="90" customWidth="1"/>
    <col min="6" max="6" width="19.453125" style="90" customWidth="1"/>
    <col min="7" max="7" width="17.81640625" style="90" bestFit="1" customWidth="1"/>
    <col min="8" max="8" width="18.54296875" style="90" customWidth="1"/>
    <col min="9" max="9" width="19.453125" style="90" customWidth="1"/>
    <col min="10" max="10" width="19.54296875" style="90" customWidth="1"/>
    <col min="11" max="13" width="21" style="90" customWidth="1"/>
    <col min="14" max="14" width="22" style="90" bestFit="1" customWidth="1"/>
    <col min="15" max="16" width="22" style="90" customWidth="1"/>
    <col min="17" max="17" width="24.1796875" style="90" bestFit="1" customWidth="1"/>
    <col min="18" max="18" width="22" style="90" customWidth="1"/>
    <col min="19" max="19" width="4.26953125" style="90" bestFit="1" customWidth="1"/>
    <col min="20" max="16384" width="9.1796875" style="90"/>
  </cols>
  <sheetData>
    <row r="1" spans="1:19" ht="17.5" x14ac:dyDescent="0.35">
      <c r="A1" s="140" t="s">
        <v>906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9" ht="20" x14ac:dyDescent="0.4">
      <c r="A2" s="91"/>
      <c r="B2" s="91"/>
      <c r="C2" s="91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91"/>
    </row>
    <row r="3" spans="1:19" x14ac:dyDescent="0.3">
      <c r="A3" s="56">
        <v>1</v>
      </c>
      <c r="B3" s="56">
        <v>2</v>
      </c>
      <c r="C3" s="56">
        <v>3</v>
      </c>
      <c r="D3" s="56">
        <v>4</v>
      </c>
      <c r="E3" s="56">
        <v>5</v>
      </c>
      <c r="F3" s="56" t="s">
        <v>8</v>
      </c>
      <c r="G3" s="56">
        <v>7</v>
      </c>
      <c r="H3" s="56">
        <v>8</v>
      </c>
      <c r="I3" s="56">
        <v>9</v>
      </c>
      <c r="J3" s="56" t="s">
        <v>9</v>
      </c>
      <c r="K3" s="56">
        <v>11</v>
      </c>
      <c r="L3" s="56">
        <v>12</v>
      </c>
      <c r="M3" s="56">
        <v>13</v>
      </c>
      <c r="N3" s="56">
        <v>14</v>
      </c>
      <c r="O3" s="56">
        <v>15</v>
      </c>
      <c r="P3" s="56">
        <v>16</v>
      </c>
      <c r="Q3" s="56" t="s">
        <v>910</v>
      </c>
      <c r="R3" s="56" t="s">
        <v>911</v>
      </c>
      <c r="S3" s="92"/>
    </row>
    <row r="4" spans="1:19" ht="24.75" customHeight="1" x14ac:dyDescent="0.35">
      <c r="A4" s="138" t="s">
        <v>0</v>
      </c>
      <c r="B4" s="138" t="s">
        <v>22</v>
      </c>
      <c r="C4" s="138" t="s">
        <v>1</v>
      </c>
      <c r="D4" s="138" t="s">
        <v>7</v>
      </c>
      <c r="E4" s="138" t="s">
        <v>33</v>
      </c>
      <c r="F4" s="138" t="s">
        <v>2</v>
      </c>
      <c r="G4" s="146" t="s">
        <v>28</v>
      </c>
      <c r="H4" s="147"/>
      <c r="I4" s="148"/>
      <c r="J4" s="138" t="s">
        <v>15</v>
      </c>
      <c r="K4" s="138" t="s">
        <v>902</v>
      </c>
      <c r="L4" s="138" t="s">
        <v>917</v>
      </c>
      <c r="M4" s="138" t="s">
        <v>904</v>
      </c>
      <c r="N4" s="138" t="s">
        <v>74</v>
      </c>
      <c r="O4" s="138" t="s">
        <v>894</v>
      </c>
      <c r="P4" s="138" t="s">
        <v>909</v>
      </c>
      <c r="Q4" s="138" t="s">
        <v>30</v>
      </c>
      <c r="R4" s="138" t="s">
        <v>16</v>
      </c>
      <c r="S4" s="141" t="s">
        <v>0</v>
      </c>
    </row>
    <row r="5" spans="1:19" ht="76.5" customHeight="1" x14ac:dyDescent="0.35">
      <c r="A5" s="139"/>
      <c r="B5" s="139"/>
      <c r="C5" s="139"/>
      <c r="D5" s="139"/>
      <c r="E5" s="139"/>
      <c r="F5" s="139"/>
      <c r="G5" s="115" t="s">
        <v>3</v>
      </c>
      <c r="H5" s="115" t="s">
        <v>14</v>
      </c>
      <c r="I5" s="115" t="s">
        <v>851</v>
      </c>
      <c r="J5" s="139"/>
      <c r="K5" s="139"/>
      <c r="L5" s="139"/>
      <c r="M5" s="139"/>
      <c r="N5" s="139"/>
      <c r="O5" s="139"/>
      <c r="P5" s="139"/>
      <c r="Q5" s="139"/>
      <c r="R5" s="139"/>
      <c r="S5" s="142"/>
    </row>
    <row r="6" spans="1:19" ht="16.5" x14ac:dyDescent="0.35">
      <c r="A6" s="92"/>
      <c r="B6" s="92"/>
      <c r="C6" s="92"/>
      <c r="D6" s="89" t="s">
        <v>901</v>
      </c>
      <c r="E6" s="89" t="s">
        <v>901</v>
      </c>
      <c r="F6" s="89" t="s">
        <v>901</v>
      </c>
      <c r="G6" s="89" t="s">
        <v>901</v>
      </c>
      <c r="H6" s="89" t="s">
        <v>901</v>
      </c>
      <c r="I6" s="89" t="s">
        <v>901</v>
      </c>
      <c r="J6" s="89" t="s">
        <v>901</v>
      </c>
      <c r="K6" s="89" t="s">
        <v>901</v>
      </c>
      <c r="L6" s="89" t="s">
        <v>901</v>
      </c>
      <c r="M6" s="89" t="s">
        <v>901</v>
      </c>
      <c r="N6" s="89" t="s">
        <v>901</v>
      </c>
      <c r="O6" s="89" t="s">
        <v>901</v>
      </c>
      <c r="P6" s="89" t="s">
        <v>901</v>
      </c>
      <c r="Q6" s="89" t="s">
        <v>901</v>
      </c>
      <c r="R6" s="89" t="s">
        <v>901</v>
      </c>
      <c r="S6" s="92"/>
    </row>
    <row r="7" spans="1:19" ht="18" customHeight="1" x14ac:dyDescent="0.35">
      <c r="A7" s="92">
        <v>1</v>
      </c>
      <c r="B7" s="93" t="s">
        <v>37</v>
      </c>
      <c r="C7" s="94">
        <v>17</v>
      </c>
      <c r="D7" s="95">
        <v>2018121938.8406999</v>
      </c>
      <c r="E7" s="111">
        <v>271289326.0927</v>
      </c>
      <c r="F7" s="96">
        <f>D7+E7</f>
        <v>2289411264.9334002</v>
      </c>
      <c r="G7" s="97">
        <v>83360132.790000007</v>
      </c>
      <c r="H7" s="97">
        <v>0</v>
      </c>
      <c r="I7" s="98">
        <v>390280209.27999997</v>
      </c>
      <c r="J7" s="99">
        <f>F7-G7-H7-I7</f>
        <v>1815770922.8634002</v>
      </c>
      <c r="K7" s="96">
        <v>540228969.14999998</v>
      </c>
      <c r="L7" s="25">
        <v>296691045.27999997</v>
      </c>
      <c r="M7" s="25">
        <v>296912663.12</v>
      </c>
      <c r="N7" s="99">
        <v>1331880910.9400001</v>
      </c>
      <c r="O7" s="100">
        <v>0</v>
      </c>
      <c r="P7" s="100">
        <f>N7-O7</f>
        <v>1331880910.9400001</v>
      </c>
      <c r="Q7" s="100">
        <f>F7+K7+L7+M7+N7</f>
        <v>4755124853.4234009</v>
      </c>
      <c r="R7" s="101">
        <f>J7+K7+L7+M7+P7</f>
        <v>4281484511.3533998</v>
      </c>
      <c r="S7" s="92">
        <v>1</v>
      </c>
    </row>
    <row r="8" spans="1:19" ht="18" customHeight="1" x14ac:dyDescent="0.35">
      <c r="A8" s="92">
        <v>2</v>
      </c>
      <c r="B8" s="93" t="s">
        <v>38</v>
      </c>
      <c r="C8" s="102">
        <v>21</v>
      </c>
      <c r="D8" s="95">
        <v>2146934693.7943001</v>
      </c>
      <c r="E8" s="103">
        <v>0</v>
      </c>
      <c r="F8" s="96">
        <f t="shared" ref="F8:F44" si="0">D8+E8</f>
        <v>2146934693.7943001</v>
      </c>
      <c r="G8" s="97">
        <v>85812700.030000001</v>
      </c>
      <c r="H8" s="97">
        <v>0</v>
      </c>
      <c r="I8" s="98">
        <v>154205582.49000001</v>
      </c>
      <c r="J8" s="99">
        <f t="shared" ref="J8:J44" si="1">F8-G8-H8-I8</f>
        <v>1906916411.2743001</v>
      </c>
      <c r="K8" s="96">
        <v>439682708.27999997</v>
      </c>
      <c r="L8" s="25">
        <v>241471542.18000001</v>
      </c>
      <c r="M8" s="25">
        <v>315864014.56779999</v>
      </c>
      <c r="N8" s="99">
        <v>1417215524.9746001</v>
      </c>
      <c r="O8" s="100">
        <v>0</v>
      </c>
      <c r="P8" s="100">
        <f t="shared" ref="P8:P44" si="2">N8-O8</f>
        <v>1417215524.9746001</v>
      </c>
      <c r="Q8" s="100">
        <f t="shared" ref="Q8:Q44" si="3">F8+K8+L8+M8+N8</f>
        <v>4561168483.7966995</v>
      </c>
      <c r="R8" s="101">
        <f t="shared" ref="R8:R44" si="4">J8+K8+L8+M8+P8</f>
        <v>4321150201.2767</v>
      </c>
      <c r="S8" s="92">
        <v>2</v>
      </c>
    </row>
    <row r="9" spans="1:19" ht="18" customHeight="1" x14ac:dyDescent="0.35">
      <c r="A9" s="92">
        <v>3</v>
      </c>
      <c r="B9" s="93" t="s">
        <v>39</v>
      </c>
      <c r="C9" s="102">
        <v>31</v>
      </c>
      <c r="D9" s="95">
        <v>2166885989.1782999</v>
      </c>
      <c r="E9" s="103">
        <v>5112136393.0032997</v>
      </c>
      <c r="F9" s="96">
        <f t="shared" si="0"/>
        <v>7279022382.1815996</v>
      </c>
      <c r="G9" s="97">
        <v>62733753.579999998</v>
      </c>
      <c r="H9" s="97">
        <v>0</v>
      </c>
      <c r="I9" s="98">
        <v>951741322.75999999</v>
      </c>
      <c r="J9" s="99">
        <f t="shared" si="1"/>
        <v>6264547305.8415995</v>
      </c>
      <c r="K9" s="96">
        <v>2729774811.21</v>
      </c>
      <c r="L9" s="25">
        <v>1499178660.0799999</v>
      </c>
      <c r="M9" s="25">
        <v>318799314.02999997</v>
      </c>
      <c r="N9" s="99">
        <v>1504425363.96</v>
      </c>
      <c r="O9" s="100">
        <v>0</v>
      </c>
      <c r="P9" s="100">
        <f t="shared" si="2"/>
        <v>1504425363.96</v>
      </c>
      <c r="Q9" s="100">
        <f t="shared" si="3"/>
        <v>13331200531.461601</v>
      </c>
      <c r="R9" s="101">
        <f t="shared" si="4"/>
        <v>12316725455.121601</v>
      </c>
      <c r="S9" s="92">
        <v>3</v>
      </c>
    </row>
    <row r="10" spans="1:19" ht="18" customHeight="1" x14ac:dyDescent="0.35">
      <c r="A10" s="92">
        <v>4</v>
      </c>
      <c r="B10" s="93" t="s">
        <v>40</v>
      </c>
      <c r="C10" s="102">
        <v>21</v>
      </c>
      <c r="D10" s="95">
        <v>2142912664.4017999</v>
      </c>
      <c r="E10" s="103">
        <v>0</v>
      </c>
      <c r="F10" s="96">
        <f t="shared" si="0"/>
        <v>2142912664.4017999</v>
      </c>
      <c r="G10" s="97">
        <v>73754414.950000003</v>
      </c>
      <c r="H10" s="97">
        <v>0</v>
      </c>
      <c r="I10" s="98">
        <v>107068095.66</v>
      </c>
      <c r="J10" s="99">
        <f t="shared" si="1"/>
        <v>1962090153.7917998</v>
      </c>
      <c r="K10" s="96">
        <v>438859014.49000001</v>
      </c>
      <c r="L10" s="25">
        <v>241019173.66999999</v>
      </c>
      <c r="M10" s="25">
        <v>315272280.52289999</v>
      </c>
      <c r="N10" s="99">
        <v>1640616688.4881001</v>
      </c>
      <c r="O10" s="100">
        <v>0</v>
      </c>
      <c r="P10" s="100">
        <f t="shared" si="2"/>
        <v>1640616688.4881001</v>
      </c>
      <c r="Q10" s="100">
        <f t="shared" si="3"/>
        <v>4778679821.5727997</v>
      </c>
      <c r="R10" s="101">
        <f t="shared" si="4"/>
        <v>4597857310.9628</v>
      </c>
      <c r="S10" s="92">
        <v>4</v>
      </c>
    </row>
    <row r="11" spans="1:19" ht="18" customHeight="1" x14ac:dyDescent="0.35">
      <c r="A11" s="92">
        <v>5</v>
      </c>
      <c r="B11" s="93" t="s">
        <v>41</v>
      </c>
      <c r="C11" s="102">
        <v>20</v>
      </c>
      <c r="D11" s="95">
        <v>2577995731.2715998</v>
      </c>
      <c r="E11" s="103">
        <v>0</v>
      </c>
      <c r="F11" s="96">
        <f t="shared" si="0"/>
        <v>2577995731.2715998</v>
      </c>
      <c r="G11" s="97">
        <v>186654757.22999999</v>
      </c>
      <c r="H11" s="97">
        <v>201255000</v>
      </c>
      <c r="I11" s="98">
        <v>598085335.12</v>
      </c>
      <c r="J11" s="99">
        <f t="shared" si="1"/>
        <v>1592000638.9215999</v>
      </c>
      <c r="K11" s="96">
        <v>527962097.93000001</v>
      </c>
      <c r="L11" s="25">
        <v>289954141.01999998</v>
      </c>
      <c r="M11" s="25">
        <v>379283116.32950002</v>
      </c>
      <c r="N11" s="99">
        <v>1618912887.7423999</v>
      </c>
      <c r="O11" s="100">
        <v>0</v>
      </c>
      <c r="P11" s="100">
        <f t="shared" si="2"/>
        <v>1618912887.7423999</v>
      </c>
      <c r="Q11" s="100">
        <f t="shared" si="3"/>
        <v>5394107974.2934999</v>
      </c>
      <c r="R11" s="101">
        <f t="shared" si="4"/>
        <v>4408112881.9435005</v>
      </c>
      <c r="S11" s="92">
        <v>5</v>
      </c>
    </row>
    <row r="12" spans="1:19" ht="18" customHeight="1" x14ac:dyDescent="0.35">
      <c r="A12" s="92">
        <v>6</v>
      </c>
      <c r="B12" s="93" t="s">
        <v>42</v>
      </c>
      <c r="C12" s="102">
        <v>8</v>
      </c>
      <c r="D12" s="95">
        <v>1906984091.625</v>
      </c>
      <c r="E12" s="103">
        <v>3804369146.5545998</v>
      </c>
      <c r="F12" s="96">
        <f t="shared" si="0"/>
        <v>5711353238.1795998</v>
      </c>
      <c r="G12" s="97">
        <v>47710918.869999997</v>
      </c>
      <c r="H12" s="97">
        <v>0</v>
      </c>
      <c r="I12" s="98">
        <v>1904790497.9000001</v>
      </c>
      <c r="J12" s="99">
        <f t="shared" si="1"/>
        <v>3758851821.4095998</v>
      </c>
      <c r="K12" s="96">
        <v>1924640487.9000001</v>
      </c>
      <c r="L12" s="25">
        <v>1057002920.5</v>
      </c>
      <c r="M12" s="25">
        <v>280561701.58999997</v>
      </c>
      <c r="N12" s="99">
        <v>1189947503.4100001</v>
      </c>
      <c r="O12" s="100">
        <v>0</v>
      </c>
      <c r="P12" s="100">
        <f t="shared" si="2"/>
        <v>1189947503.4100001</v>
      </c>
      <c r="Q12" s="100">
        <f t="shared" si="3"/>
        <v>10163505851.579599</v>
      </c>
      <c r="R12" s="101">
        <f t="shared" si="4"/>
        <v>8211004434.8095999</v>
      </c>
      <c r="S12" s="92">
        <v>6</v>
      </c>
    </row>
    <row r="13" spans="1:19" ht="18" customHeight="1" x14ac:dyDescent="0.35">
      <c r="A13" s="92">
        <v>7</v>
      </c>
      <c r="B13" s="93" t="s">
        <v>43</v>
      </c>
      <c r="C13" s="102">
        <v>23</v>
      </c>
      <c r="D13" s="95">
        <v>2417037650.1071</v>
      </c>
      <c r="E13" s="103">
        <v>0</v>
      </c>
      <c r="F13" s="96">
        <f t="shared" si="0"/>
        <v>2417037650.1071</v>
      </c>
      <c r="G13" s="97">
        <v>34289463.479999997</v>
      </c>
      <c r="H13" s="97">
        <v>103855987.23</v>
      </c>
      <c r="I13" s="98">
        <v>666354312.04999995</v>
      </c>
      <c r="J13" s="99">
        <f t="shared" si="1"/>
        <v>1612537887.3471</v>
      </c>
      <c r="K13" s="96">
        <v>494998596.41000003</v>
      </c>
      <c r="L13" s="25">
        <v>271850751.00999999</v>
      </c>
      <c r="M13" s="25">
        <v>355602439.949</v>
      </c>
      <c r="N13" s="99">
        <v>1530233561.8601999</v>
      </c>
      <c r="O13" s="100">
        <v>0</v>
      </c>
      <c r="P13" s="100">
        <f t="shared" si="2"/>
        <v>1530233561.8601999</v>
      </c>
      <c r="Q13" s="100">
        <f t="shared" si="3"/>
        <v>5069722999.3362999</v>
      </c>
      <c r="R13" s="101">
        <f t="shared" si="4"/>
        <v>4265223236.5763001</v>
      </c>
      <c r="S13" s="92">
        <v>7</v>
      </c>
    </row>
    <row r="14" spans="1:19" ht="18" customHeight="1" x14ac:dyDescent="0.35">
      <c r="A14" s="92">
        <v>8</v>
      </c>
      <c r="B14" s="93" t="s">
        <v>44</v>
      </c>
      <c r="C14" s="102">
        <v>27</v>
      </c>
      <c r="D14" s="95">
        <v>2677731320.9473</v>
      </c>
      <c r="E14" s="103">
        <v>0</v>
      </c>
      <c r="F14" s="96">
        <f t="shared" si="0"/>
        <v>2677731320.9473</v>
      </c>
      <c r="G14" s="97">
        <v>27350093.030000001</v>
      </c>
      <c r="H14" s="97">
        <v>0</v>
      </c>
      <c r="I14" s="98">
        <v>51945345.340000004</v>
      </c>
      <c r="J14" s="99">
        <f t="shared" si="1"/>
        <v>2598435882.5772996</v>
      </c>
      <c r="K14" s="96">
        <v>548387504.58000004</v>
      </c>
      <c r="L14" s="25">
        <v>301171672.08999997</v>
      </c>
      <c r="M14" s="25">
        <v>393956540.64990002</v>
      </c>
      <c r="N14" s="99">
        <v>1537034709.1182001</v>
      </c>
      <c r="O14" s="100">
        <v>0</v>
      </c>
      <c r="P14" s="100">
        <f t="shared" si="2"/>
        <v>1537034709.1182001</v>
      </c>
      <c r="Q14" s="100">
        <f t="shared" si="3"/>
        <v>5458281747.3853998</v>
      </c>
      <c r="R14" s="101">
        <f t="shared" si="4"/>
        <v>5378986309.0153999</v>
      </c>
      <c r="S14" s="92">
        <v>8</v>
      </c>
    </row>
    <row r="15" spans="1:19" ht="18" customHeight="1" x14ac:dyDescent="0.35">
      <c r="A15" s="92">
        <v>9</v>
      </c>
      <c r="B15" s="93" t="s">
        <v>45</v>
      </c>
      <c r="C15" s="102">
        <v>18</v>
      </c>
      <c r="D15" s="95">
        <v>2167255532.8776002</v>
      </c>
      <c r="E15" s="103">
        <v>0</v>
      </c>
      <c r="F15" s="96">
        <f t="shared" si="0"/>
        <v>2167255532.8776002</v>
      </c>
      <c r="G15" s="97">
        <v>311339035.91000003</v>
      </c>
      <c r="H15" s="97">
        <v>633134951.91999996</v>
      </c>
      <c r="I15" s="98">
        <v>628860867.26999998</v>
      </c>
      <c r="J15" s="99">
        <f t="shared" si="1"/>
        <v>593920677.77760029</v>
      </c>
      <c r="K15" s="96">
        <v>443844326.04000002</v>
      </c>
      <c r="L15" s="25">
        <v>243757081.81999999</v>
      </c>
      <c r="M15" s="25">
        <v>318853682.50269997</v>
      </c>
      <c r="N15" s="99">
        <v>1341754780.0132</v>
      </c>
      <c r="O15" s="100">
        <v>0</v>
      </c>
      <c r="P15" s="100">
        <f t="shared" si="2"/>
        <v>1341754780.0132</v>
      </c>
      <c r="Q15" s="100">
        <f t="shared" si="3"/>
        <v>4515465403.2535</v>
      </c>
      <c r="R15" s="101">
        <f t="shared" si="4"/>
        <v>2942130548.1535006</v>
      </c>
      <c r="S15" s="92">
        <v>9</v>
      </c>
    </row>
    <row r="16" spans="1:19" ht="18" customHeight="1" x14ac:dyDescent="0.35">
      <c r="A16" s="92">
        <v>10</v>
      </c>
      <c r="B16" s="93" t="s">
        <v>46</v>
      </c>
      <c r="C16" s="102">
        <v>25</v>
      </c>
      <c r="D16" s="95">
        <v>2188323357.6511998</v>
      </c>
      <c r="E16" s="103">
        <v>6851261718.4420996</v>
      </c>
      <c r="F16" s="96">
        <f t="shared" si="0"/>
        <v>9039585076.0932999</v>
      </c>
      <c r="G16" s="97">
        <v>34057281.25</v>
      </c>
      <c r="H16" s="97">
        <v>0</v>
      </c>
      <c r="I16" s="98">
        <v>919934176.58000004</v>
      </c>
      <c r="J16" s="99">
        <f t="shared" si="1"/>
        <v>8085593618.2632999</v>
      </c>
      <c r="K16" s="96">
        <v>3491319666.1300001</v>
      </c>
      <c r="L16" s="25">
        <v>1917415281.8299999</v>
      </c>
      <c r="M16" s="25">
        <v>321953249.39999998</v>
      </c>
      <c r="N16" s="99">
        <v>1605496300.26</v>
      </c>
      <c r="O16" s="100">
        <v>0</v>
      </c>
      <c r="P16" s="100">
        <f t="shared" si="2"/>
        <v>1605496300.26</v>
      </c>
      <c r="Q16" s="100">
        <f t="shared" si="3"/>
        <v>16375769573.713301</v>
      </c>
      <c r="R16" s="101">
        <f t="shared" si="4"/>
        <v>15421778115.883299</v>
      </c>
      <c r="S16" s="92">
        <v>10</v>
      </c>
    </row>
    <row r="17" spans="1:19" ht="18" customHeight="1" x14ac:dyDescent="0.35">
      <c r="A17" s="92">
        <v>11</v>
      </c>
      <c r="B17" s="93" t="s">
        <v>47</v>
      </c>
      <c r="C17" s="102">
        <v>13</v>
      </c>
      <c r="D17" s="95">
        <v>1928157488.4017</v>
      </c>
      <c r="E17" s="103">
        <v>0</v>
      </c>
      <c r="F17" s="96">
        <f t="shared" si="0"/>
        <v>1928157488.4017</v>
      </c>
      <c r="G17" s="97">
        <v>67049377.950000003</v>
      </c>
      <c r="H17" s="97">
        <v>0</v>
      </c>
      <c r="I17" s="98">
        <v>161603079.24399999</v>
      </c>
      <c r="J17" s="99">
        <f t="shared" si="1"/>
        <v>1699505031.2077</v>
      </c>
      <c r="K17" s="96">
        <v>394878106.42000002</v>
      </c>
      <c r="L17" s="25">
        <v>216865079.13999999</v>
      </c>
      <c r="M17" s="25">
        <v>283676800.58740002</v>
      </c>
      <c r="N17" s="99">
        <v>1332351717.8757</v>
      </c>
      <c r="O17" s="100">
        <v>0</v>
      </c>
      <c r="P17" s="100">
        <f t="shared" si="2"/>
        <v>1332351717.8757</v>
      </c>
      <c r="Q17" s="100">
        <f t="shared" si="3"/>
        <v>4155929192.4247999</v>
      </c>
      <c r="R17" s="101">
        <f t="shared" si="4"/>
        <v>3927276735.2308002</v>
      </c>
      <c r="S17" s="92">
        <v>11</v>
      </c>
    </row>
    <row r="18" spans="1:19" ht="18" customHeight="1" x14ac:dyDescent="0.35">
      <c r="A18" s="92">
        <v>12</v>
      </c>
      <c r="B18" s="93" t="s">
        <v>48</v>
      </c>
      <c r="C18" s="102">
        <v>18</v>
      </c>
      <c r="D18" s="95">
        <v>2015233600.0438001</v>
      </c>
      <c r="E18" s="103">
        <v>640460956.08099997</v>
      </c>
      <c r="F18" s="96">
        <f t="shared" si="0"/>
        <v>2655694556.1248002</v>
      </c>
      <c r="G18" s="97">
        <v>124219520.8</v>
      </c>
      <c r="H18" s="97">
        <v>0</v>
      </c>
      <c r="I18" s="98">
        <v>292629748.57999998</v>
      </c>
      <c r="J18" s="99">
        <f t="shared" si="1"/>
        <v>2238845286.7448001</v>
      </c>
      <c r="K18" s="96">
        <v>666706339.13</v>
      </c>
      <c r="L18" s="25">
        <v>366151783.67000002</v>
      </c>
      <c r="M18" s="25">
        <v>296487721.32999998</v>
      </c>
      <c r="N18" s="99">
        <v>1422862224.3599999</v>
      </c>
      <c r="O18" s="100">
        <v>0</v>
      </c>
      <c r="P18" s="100">
        <f t="shared" si="2"/>
        <v>1422862224.3599999</v>
      </c>
      <c r="Q18" s="100">
        <f t="shared" si="3"/>
        <v>5407902624.6148005</v>
      </c>
      <c r="R18" s="101">
        <f t="shared" si="4"/>
        <v>4991053355.2348003</v>
      </c>
      <c r="S18" s="92">
        <v>12</v>
      </c>
    </row>
    <row r="19" spans="1:19" ht="18" customHeight="1" x14ac:dyDescent="0.35">
      <c r="A19" s="92">
        <v>13</v>
      </c>
      <c r="B19" s="93" t="s">
        <v>49</v>
      </c>
      <c r="C19" s="102">
        <v>16</v>
      </c>
      <c r="D19" s="95">
        <v>1927069440.3678</v>
      </c>
      <c r="E19" s="103">
        <v>0</v>
      </c>
      <c r="F19" s="96">
        <f t="shared" si="0"/>
        <v>1927069440.3678</v>
      </c>
      <c r="G19" s="97">
        <v>158331049.09999999</v>
      </c>
      <c r="H19" s="97">
        <v>102458000.01000001</v>
      </c>
      <c r="I19" s="98">
        <v>298866980.99000001</v>
      </c>
      <c r="J19" s="99">
        <f t="shared" si="1"/>
        <v>1367413410.2678001</v>
      </c>
      <c r="K19" s="96">
        <v>394655279</v>
      </c>
      <c r="L19" s="25">
        <v>216742703.44</v>
      </c>
      <c r="M19" s="25">
        <v>283516723.42199999</v>
      </c>
      <c r="N19" s="99">
        <v>1335712166.1656001</v>
      </c>
      <c r="O19" s="100">
        <v>0</v>
      </c>
      <c r="P19" s="100">
        <f t="shared" si="2"/>
        <v>1335712166.1656001</v>
      </c>
      <c r="Q19" s="100">
        <f t="shared" si="3"/>
        <v>4157696312.3954</v>
      </c>
      <c r="R19" s="101">
        <f t="shared" si="4"/>
        <v>3598040282.2954006</v>
      </c>
      <c r="S19" s="92">
        <v>13</v>
      </c>
    </row>
    <row r="20" spans="1:19" ht="18" customHeight="1" x14ac:dyDescent="0.35">
      <c r="A20" s="92">
        <v>14</v>
      </c>
      <c r="B20" s="93" t="s">
        <v>50</v>
      </c>
      <c r="C20" s="102">
        <v>17</v>
      </c>
      <c r="D20" s="95">
        <v>2167442581.6627998</v>
      </c>
      <c r="E20" s="103">
        <v>0</v>
      </c>
      <c r="F20" s="96">
        <f t="shared" si="0"/>
        <v>2167442581.6627998</v>
      </c>
      <c r="G20" s="97">
        <v>114318091.94</v>
      </c>
      <c r="H20" s="97">
        <v>0</v>
      </c>
      <c r="I20" s="98">
        <v>78644312.340000004</v>
      </c>
      <c r="J20" s="99">
        <f t="shared" si="1"/>
        <v>1974480177.3827999</v>
      </c>
      <c r="K20" s="96">
        <v>443882632.81</v>
      </c>
      <c r="L20" s="25">
        <v>243778119.69999999</v>
      </c>
      <c r="M20" s="25">
        <v>318881201.72829998</v>
      </c>
      <c r="N20" s="99">
        <v>1451689368.6995001</v>
      </c>
      <c r="O20" s="100">
        <v>0</v>
      </c>
      <c r="P20" s="100">
        <f t="shared" si="2"/>
        <v>1451689368.6995001</v>
      </c>
      <c r="Q20" s="100">
        <f t="shared" si="3"/>
        <v>4625673904.6005993</v>
      </c>
      <c r="R20" s="101">
        <f t="shared" si="4"/>
        <v>4432711500.3206005</v>
      </c>
      <c r="S20" s="92">
        <v>14</v>
      </c>
    </row>
    <row r="21" spans="1:19" ht="18" customHeight="1" x14ac:dyDescent="0.35">
      <c r="A21" s="92">
        <v>15</v>
      </c>
      <c r="B21" s="93" t="s">
        <v>51</v>
      </c>
      <c r="C21" s="102">
        <v>11</v>
      </c>
      <c r="D21" s="95">
        <v>2030048019.0123</v>
      </c>
      <c r="E21" s="103">
        <v>0</v>
      </c>
      <c r="F21" s="96">
        <f t="shared" si="0"/>
        <v>2030048019.0123</v>
      </c>
      <c r="G21" s="97">
        <v>80476969.379999995</v>
      </c>
      <c r="H21" s="97">
        <v>533792423.91000003</v>
      </c>
      <c r="I21" s="98">
        <v>0</v>
      </c>
      <c r="J21" s="99">
        <f t="shared" si="1"/>
        <v>1415778625.7222998</v>
      </c>
      <c r="K21" s="96">
        <v>415744835.42000002</v>
      </c>
      <c r="L21" s="25">
        <v>228324982.25</v>
      </c>
      <c r="M21" s="25">
        <v>298667266.82660002</v>
      </c>
      <c r="N21" s="99">
        <v>1268888315.5695</v>
      </c>
      <c r="O21" s="100">
        <v>0</v>
      </c>
      <c r="P21" s="100">
        <f t="shared" si="2"/>
        <v>1268888315.5695</v>
      </c>
      <c r="Q21" s="100">
        <f t="shared" si="3"/>
        <v>4241673419.0784001</v>
      </c>
      <c r="R21" s="101">
        <f t="shared" si="4"/>
        <v>3627404025.7883997</v>
      </c>
      <c r="S21" s="92">
        <v>15</v>
      </c>
    </row>
    <row r="22" spans="1:19" ht="18" customHeight="1" x14ac:dyDescent="0.35">
      <c r="A22" s="92">
        <v>16</v>
      </c>
      <c r="B22" s="93" t="s">
        <v>52</v>
      </c>
      <c r="C22" s="102">
        <v>27</v>
      </c>
      <c r="D22" s="95">
        <v>2240816519.0029001</v>
      </c>
      <c r="E22" s="103">
        <v>500441708.71509999</v>
      </c>
      <c r="F22" s="96">
        <f t="shared" si="0"/>
        <v>2741258227.7179999</v>
      </c>
      <c r="G22" s="97">
        <v>81264805.760000005</v>
      </c>
      <c r="H22" s="97">
        <v>0</v>
      </c>
      <c r="I22" s="98">
        <v>524675772.14999998</v>
      </c>
      <c r="J22" s="99">
        <f t="shared" si="1"/>
        <v>2135317649.8079996</v>
      </c>
      <c r="K22" s="96">
        <v>686936224.63999999</v>
      </c>
      <c r="L22" s="25">
        <v>377261935.51999998</v>
      </c>
      <c r="M22" s="25">
        <v>329676214.01999998</v>
      </c>
      <c r="N22" s="99">
        <v>1480284471.8299999</v>
      </c>
      <c r="O22" s="100">
        <v>0</v>
      </c>
      <c r="P22" s="100">
        <f t="shared" si="2"/>
        <v>1480284471.8299999</v>
      </c>
      <c r="Q22" s="100">
        <f t="shared" si="3"/>
        <v>5615417073.7279997</v>
      </c>
      <c r="R22" s="101">
        <f t="shared" si="4"/>
        <v>5009476495.8179989</v>
      </c>
      <c r="S22" s="92">
        <v>16</v>
      </c>
    </row>
    <row r="23" spans="1:19" ht="18" customHeight="1" x14ac:dyDescent="0.35">
      <c r="A23" s="92">
        <v>17</v>
      </c>
      <c r="B23" s="93" t="s">
        <v>53</v>
      </c>
      <c r="C23" s="102">
        <v>27</v>
      </c>
      <c r="D23" s="95">
        <v>2410206033.7603002</v>
      </c>
      <c r="E23" s="103">
        <v>0</v>
      </c>
      <c r="F23" s="96">
        <f t="shared" si="0"/>
        <v>2410206033.7603002</v>
      </c>
      <c r="G23" s="97">
        <v>41822029.32</v>
      </c>
      <c r="H23" s="97">
        <v>0</v>
      </c>
      <c r="I23" s="98">
        <v>73251016.370000005</v>
      </c>
      <c r="J23" s="99">
        <f t="shared" si="1"/>
        <v>2295132988.0703001</v>
      </c>
      <c r="K23" s="96">
        <v>493599511.66000003</v>
      </c>
      <c r="L23" s="25">
        <v>271082380.67000002</v>
      </c>
      <c r="M23" s="25">
        <v>354597350.33380002</v>
      </c>
      <c r="N23" s="99">
        <v>1579138864.7767</v>
      </c>
      <c r="O23" s="100">
        <v>0</v>
      </c>
      <c r="P23" s="100">
        <f t="shared" si="2"/>
        <v>1579138864.7767</v>
      </c>
      <c r="Q23" s="100">
        <f t="shared" si="3"/>
        <v>5108624141.2007999</v>
      </c>
      <c r="R23" s="101">
        <f t="shared" si="4"/>
        <v>4993551095.5107994</v>
      </c>
      <c r="S23" s="92">
        <v>17</v>
      </c>
    </row>
    <row r="24" spans="1:19" ht="18" customHeight="1" x14ac:dyDescent="0.35">
      <c r="A24" s="92">
        <v>18</v>
      </c>
      <c r="B24" s="93" t="s">
        <v>54</v>
      </c>
      <c r="C24" s="102">
        <v>23</v>
      </c>
      <c r="D24" s="95">
        <v>2823836700.678</v>
      </c>
      <c r="E24" s="103">
        <v>0</v>
      </c>
      <c r="F24" s="96">
        <f t="shared" si="0"/>
        <v>2823836700.678</v>
      </c>
      <c r="G24" s="97">
        <v>537661146.66999996</v>
      </c>
      <c r="H24" s="97">
        <v>0</v>
      </c>
      <c r="I24" s="98">
        <v>0</v>
      </c>
      <c r="J24" s="99">
        <f t="shared" si="1"/>
        <v>2286175554.0079999</v>
      </c>
      <c r="K24" s="96">
        <v>578309238.69000006</v>
      </c>
      <c r="L24" s="25">
        <v>317604538.67000002</v>
      </c>
      <c r="M24" s="25">
        <v>415452039.29040003</v>
      </c>
      <c r="N24" s="99">
        <v>1957582392.0437</v>
      </c>
      <c r="O24" s="100">
        <v>0</v>
      </c>
      <c r="P24" s="100">
        <f t="shared" si="2"/>
        <v>1957582392.0437</v>
      </c>
      <c r="Q24" s="100">
        <f t="shared" si="3"/>
        <v>6092784909.3720999</v>
      </c>
      <c r="R24" s="101">
        <f t="shared" si="4"/>
        <v>5555123762.7020998</v>
      </c>
      <c r="S24" s="92">
        <v>18</v>
      </c>
    </row>
    <row r="25" spans="1:19" ht="18" customHeight="1" x14ac:dyDescent="0.35">
      <c r="A25" s="92">
        <v>19</v>
      </c>
      <c r="B25" s="93" t="s">
        <v>55</v>
      </c>
      <c r="C25" s="102">
        <v>44</v>
      </c>
      <c r="D25" s="95">
        <v>3418568703.566</v>
      </c>
      <c r="E25" s="103">
        <v>0</v>
      </c>
      <c r="F25" s="96">
        <f t="shared" si="0"/>
        <v>3418568703.566</v>
      </c>
      <c r="G25" s="97">
        <v>106670362.81999999</v>
      </c>
      <c r="H25" s="97">
        <v>0</v>
      </c>
      <c r="I25" s="98">
        <v>160829649.15000001</v>
      </c>
      <c r="J25" s="99">
        <f t="shared" si="1"/>
        <v>3151068691.5959997</v>
      </c>
      <c r="K25" s="96">
        <v>700107716.52999997</v>
      </c>
      <c r="L25" s="25">
        <v>384495652.93000001</v>
      </c>
      <c r="M25" s="25">
        <v>502950945.7859</v>
      </c>
      <c r="N25" s="99">
        <v>2548454936.5734</v>
      </c>
      <c r="O25" s="100">
        <v>0</v>
      </c>
      <c r="P25" s="100">
        <f t="shared" si="2"/>
        <v>2548454936.5734</v>
      </c>
      <c r="Q25" s="100">
        <f t="shared" si="3"/>
        <v>7554577955.3852997</v>
      </c>
      <c r="R25" s="101">
        <f t="shared" si="4"/>
        <v>7287077943.4152985</v>
      </c>
      <c r="S25" s="92">
        <v>19</v>
      </c>
    </row>
    <row r="26" spans="1:19" ht="18" customHeight="1" x14ac:dyDescent="0.35">
      <c r="A26" s="92">
        <v>20</v>
      </c>
      <c r="B26" s="93" t="s">
        <v>56</v>
      </c>
      <c r="C26" s="102">
        <v>34</v>
      </c>
      <c r="D26" s="95">
        <v>2649293452.9587998</v>
      </c>
      <c r="E26" s="103">
        <v>0</v>
      </c>
      <c r="F26" s="96">
        <f t="shared" si="0"/>
        <v>2649293452.9587998</v>
      </c>
      <c r="G26" s="97">
        <v>160041214.49000001</v>
      </c>
      <c r="H26" s="97">
        <v>0</v>
      </c>
      <c r="I26" s="98">
        <v>36465925.68</v>
      </c>
      <c r="J26" s="99">
        <f t="shared" si="1"/>
        <v>2452786312.7887998</v>
      </c>
      <c r="K26" s="96">
        <v>542563555.27999997</v>
      </c>
      <c r="L26" s="25">
        <v>297973188.29000002</v>
      </c>
      <c r="M26" s="25">
        <v>389772669.02380002</v>
      </c>
      <c r="N26" s="99">
        <v>1767136591.0976</v>
      </c>
      <c r="O26" s="100">
        <v>0</v>
      </c>
      <c r="P26" s="100">
        <f t="shared" si="2"/>
        <v>1767136591.0976</v>
      </c>
      <c r="Q26" s="100">
        <f t="shared" si="3"/>
        <v>5646739456.6501999</v>
      </c>
      <c r="R26" s="101">
        <f t="shared" si="4"/>
        <v>5450232316.4801998</v>
      </c>
      <c r="S26" s="92">
        <v>20</v>
      </c>
    </row>
    <row r="27" spans="1:19" ht="18" customHeight="1" x14ac:dyDescent="0.35">
      <c r="A27" s="92">
        <v>21</v>
      </c>
      <c r="B27" s="93" t="s">
        <v>57</v>
      </c>
      <c r="C27" s="102">
        <v>21</v>
      </c>
      <c r="D27" s="95">
        <v>2275756293.5500002</v>
      </c>
      <c r="E27" s="103">
        <v>0</v>
      </c>
      <c r="F27" s="96">
        <f t="shared" si="0"/>
        <v>2275756293.5500002</v>
      </c>
      <c r="G27" s="97">
        <v>80742388.760000005</v>
      </c>
      <c r="H27" s="97">
        <v>0</v>
      </c>
      <c r="I27" s="98">
        <v>37327563.560000002</v>
      </c>
      <c r="J27" s="99">
        <f t="shared" si="1"/>
        <v>2157686341.23</v>
      </c>
      <c r="K27" s="96">
        <v>466064800.86000001</v>
      </c>
      <c r="L27" s="25">
        <v>255960455.34999999</v>
      </c>
      <c r="M27" s="25">
        <v>334816667.28689998</v>
      </c>
      <c r="N27" s="99">
        <v>1395815079.4229</v>
      </c>
      <c r="O27" s="100">
        <v>0</v>
      </c>
      <c r="P27" s="100">
        <f t="shared" si="2"/>
        <v>1395815079.4229</v>
      </c>
      <c r="Q27" s="100">
        <f t="shared" si="3"/>
        <v>4728413296.4698</v>
      </c>
      <c r="R27" s="101">
        <f t="shared" si="4"/>
        <v>4610343344.1498003</v>
      </c>
      <c r="S27" s="92">
        <v>21</v>
      </c>
    </row>
    <row r="28" spans="1:19" ht="18" customHeight="1" x14ac:dyDescent="0.35">
      <c r="A28" s="92">
        <v>22</v>
      </c>
      <c r="B28" s="93" t="s">
        <v>58</v>
      </c>
      <c r="C28" s="102">
        <v>21</v>
      </c>
      <c r="D28" s="95">
        <v>2382029810.3565998</v>
      </c>
      <c r="E28" s="103">
        <v>0</v>
      </c>
      <c r="F28" s="96">
        <f t="shared" si="0"/>
        <v>2382029810.3565998</v>
      </c>
      <c r="G28" s="97">
        <v>52572229.93</v>
      </c>
      <c r="H28" s="97">
        <v>117593824.09999999</v>
      </c>
      <c r="I28" s="98">
        <v>278987798.5</v>
      </c>
      <c r="J28" s="99">
        <f t="shared" si="1"/>
        <v>1932875957.8266001</v>
      </c>
      <c r="K28" s="96">
        <v>487829146.00999999</v>
      </c>
      <c r="L28" s="25">
        <v>267913324.74000001</v>
      </c>
      <c r="M28" s="25">
        <v>350451972.70990002</v>
      </c>
      <c r="N28" s="99">
        <v>1396284134.5314</v>
      </c>
      <c r="O28" s="100">
        <v>0</v>
      </c>
      <c r="P28" s="100">
        <f t="shared" si="2"/>
        <v>1396284134.5314</v>
      </c>
      <c r="Q28" s="100">
        <f t="shared" si="3"/>
        <v>4884508388.3478994</v>
      </c>
      <c r="R28" s="101">
        <f t="shared" si="4"/>
        <v>4435354535.8178997</v>
      </c>
      <c r="S28" s="92">
        <v>22</v>
      </c>
    </row>
    <row r="29" spans="1:19" ht="18" customHeight="1" x14ac:dyDescent="0.35">
      <c r="A29" s="92">
        <v>23</v>
      </c>
      <c r="B29" s="93" t="s">
        <v>59</v>
      </c>
      <c r="C29" s="102">
        <v>16</v>
      </c>
      <c r="D29" s="95">
        <v>1918477820.0483</v>
      </c>
      <c r="E29" s="103">
        <v>0</v>
      </c>
      <c r="F29" s="96">
        <f t="shared" si="0"/>
        <v>1918477820.0483</v>
      </c>
      <c r="G29" s="97">
        <v>64136041.950000003</v>
      </c>
      <c r="H29" s="97">
        <v>0</v>
      </c>
      <c r="I29" s="98">
        <v>246520610.72999999</v>
      </c>
      <c r="J29" s="99">
        <f t="shared" si="1"/>
        <v>1607821167.3683</v>
      </c>
      <c r="K29" s="96">
        <v>392895753.25</v>
      </c>
      <c r="L29" s="25">
        <v>215776380.71000001</v>
      </c>
      <c r="M29" s="25">
        <v>282252696.29830003</v>
      </c>
      <c r="N29" s="99">
        <v>1281148490.0927999</v>
      </c>
      <c r="O29" s="100">
        <v>0</v>
      </c>
      <c r="P29" s="100">
        <f t="shared" si="2"/>
        <v>1281148490.0927999</v>
      </c>
      <c r="Q29" s="100">
        <f t="shared" si="3"/>
        <v>4090551140.3993998</v>
      </c>
      <c r="R29" s="101">
        <f t="shared" si="4"/>
        <v>3779894487.7194004</v>
      </c>
      <c r="S29" s="92">
        <v>23</v>
      </c>
    </row>
    <row r="30" spans="1:19" ht="18" customHeight="1" x14ac:dyDescent="0.35">
      <c r="A30" s="92">
        <v>24</v>
      </c>
      <c r="B30" s="93" t="s">
        <v>60</v>
      </c>
      <c r="C30" s="102">
        <v>20</v>
      </c>
      <c r="D30" s="95">
        <v>2887203042.6947999</v>
      </c>
      <c r="E30" s="103">
        <v>0</v>
      </c>
      <c r="F30" s="96">
        <f t="shared" si="0"/>
        <v>2887203042.6947999</v>
      </c>
      <c r="G30" s="97">
        <v>2437364878.71</v>
      </c>
      <c r="H30" s="97">
        <v>2000000000</v>
      </c>
      <c r="I30" s="98">
        <v>1000000000</v>
      </c>
      <c r="J30" s="99">
        <f t="shared" si="1"/>
        <v>-2550161836.0152001</v>
      </c>
      <c r="K30" s="96">
        <v>591286384.63999999</v>
      </c>
      <c r="L30" s="25">
        <v>324731522.25</v>
      </c>
      <c r="M30" s="25">
        <v>424774701.61250001</v>
      </c>
      <c r="N30" s="99">
        <v>12442378527.514299</v>
      </c>
      <c r="O30" s="100">
        <v>1000000000</v>
      </c>
      <c r="P30" s="100">
        <f t="shared" si="2"/>
        <v>11442378527.514299</v>
      </c>
      <c r="Q30" s="100">
        <f t="shared" si="3"/>
        <v>16670374178.711599</v>
      </c>
      <c r="R30" s="101">
        <f t="shared" si="4"/>
        <v>10233009300.001598</v>
      </c>
      <c r="S30" s="92">
        <v>24</v>
      </c>
    </row>
    <row r="31" spans="1:19" ht="18" customHeight="1" x14ac:dyDescent="0.35">
      <c r="A31" s="92">
        <v>25</v>
      </c>
      <c r="B31" s="93" t="s">
        <v>61</v>
      </c>
      <c r="C31" s="102">
        <v>13</v>
      </c>
      <c r="D31" s="95">
        <v>1987547143.9084001</v>
      </c>
      <c r="E31" s="103">
        <v>0</v>
      </c>
      <c r="F31" s="96">
        <f t="shared" si="0"/>
        <v>1987547143.9084001</v>
      </c>
      <c r="G31" s="97">
        <v>49345355.350000001</v>
      </c>
      <c r="H31" s="97">
        <v>226360533.05000001</v>
      </c>
      <c r="I31" s="98">
        <v>0</v>
      </c>
      <c r="J31" s="99">
        <f t="shared" si="1"/>
        <v>1711841255.5084002</v>
      </c>
      <c r="K31" s="96">
        <v>407040844.60000002</v>
      </c>
      <c r="L31" s="25">
        <v>223544794.06</v>
      </c>
      <c r="M31" s="25">
        <v>292414399.85689998</v>
      </c>
      <c r="N31" s="99">
        <v>1205516189.1257999</v>
      </c>
      <c r="O31" s="100">
        <v>0</v>
      </c>
      <c r="P31" s="100">
        <f t="shared" si="2"/>
        <v>1205516189.1257999</v>
      </c>
      <c r="Q31" s="100">
        <f t="shared" si="3"/>
        <v>4116063371.5510998</v>
      </c>
      <c r="R31" s="101">
        <f t="shared" si="4"/>
        <v>3840357483.1511002</v>
      </c>
      <c r="S31" s="92">
        <v>25</v>
      </c>
    </row>
    <row r="32" spans="1:19" ht="18" customHeight="1" x14ac:dyDescent="0.35">
      <c r="A32" s="92">
        <v>26</v>
      </c>
      <c r="B32" s="93" t="s">
        <v>62</v>
      </c>
      <c r="C32" s="102">
        <v>25</v>
      </c>
      <c r="D32" s="95">
        <v>2552915812.7677999</v>
      </c>
      <c r="E32" s="103">
        <v>0</v>
      </c>
      <c r="F32" s="96">
        <f t="shared" si="0"/>
        <v>2552915812.7677999</v>
      </c>
      <c r="G32" s="97">
        <v>78820977.200000003</v>
      </c>
      <c r="H32" s="97">
        <v>275631992.38</v>
      </c>
      <c r="I32" s="98">
        <v>11250000</v>
      </c>
      <c r="J32" s="99">
        <f t="shared" si="1"/>
        <v>2187212843.1877999</v>
      </c>
      <c r="K32" s="96">
        <v>522825841.80000001</v>
      </c>
      <c r="L32" s="25">
        <v>287133334.86000001</v>
      </c>
      <c r="M32" s="25">
        <v>375593277.15249997</v>
      </c>
      <c r="N32" s="99">
        <v>1532015363.3345001</v>
      </c>
      <c r="O32" s="100">
        <v>0</v>
      </c>
      <c r="P32" s="100">
        <f t="shared" si="2"/>
        <v>1532015363.3345001</v>
      </c>
      <c r="Q32" s="100">
        <f t="shared" si="3"/>
        <v>5270483629.9148006</v>
      </c>
      <c r="R32" s="101">
        <f t="shared" si="4"/>
        <v>4904780660.3348007</v>
      </c>
      <c r="S32" s="92">
        <v>26</v>
      </c>
    </row>
    <row r="33" spans="1:19" ht="18" customHeight="1" x14ac:dyDescent="0.35">
      <c r="A33" s="92">
        <v>27</v>
      </c>
      <c r="B33" s="93" t="s">
        <v>63</v>
      </c>
      <c r="C33" s="102">
        <v>20</v>
      </c>
      <c r="D33" s="95">
        <v>2002308660.0532</v>
      </c>
      <c r="E33" s="103">
        <v>0</v>
      </c>
      <c r="F33" s="96">
        <f t="shared" si="0"/>
        <v>2002308660.0532</v>
      </c>
      <c r="G33" s="97">
        <v>147381887.13999999</v>
      </c>
      <c r="H33" s="97">
        <v>0</v>
      </c>
      <c r="I33" s="98">
        <v>888119936.28999996</v>
      </c>
      <c r="J33" s="99">
        <f t="shared" si="1"/>
        <v>966806836.62319994</v>
      </c>
      <c r="K33" s="96">
        <v>410063937.67000002</v>
      </c>
      <c r="L33" s="25">
        <v>225205061.63999999</v>
      </c>
      <c r="M33" s="25">
        <v>294586162.12059999</v>
      </c>
      <c r="N33" s="99">
        <v>1515680521.5002999</v>
      </c>
      <c r="O33" s="100">
        <v>0</v>
      </c>
      <c r="P33" s="100">
        <f t="shared" si="2"/>
        <v>1515680521.5002999</v>
      </c>
      <c r="Q33" s="100">
        <f t="shared" si="3"/>
        <v>4447844342.9841003</v>
      </c>
      <c r="R33" s="101">
        <f t="shared" si="4"/>
        <v>3412342519.5541</v>
      </c>
      <c r="S33" s="92">
        <v>27</v>
      </c>
    </row>
    <row r="34" spans="1:19" ht="18" customHeight="1" x14ac:dyDescent="0.35">
      <c r="A34" s="92">
        <v>28</v>
      </c>
      <c r="B34" s="93" t="s">
        <v>64</v>
      </c>
      <c r="C34" s="102">
        <v>18</v>
      </c>
      <c r="D34" s="95">
        <v>2006275457.7541001</v>
      </c>
      <c r="E34" s="103">
        <v>446601833.93290001</v>
      </c>
      <c r="F34" s="96">
        <f t="shared" si="0"/>
        <v>2452877291.6870003</v>
      </c>
      <c r="G34" s="97">
        <v>83809270.859999999</v>
      </c>
      <c r="H34" s="97">
        <v>951995613.62</v>
      </c>
      <c r="I34" s="98">
        <v>153257266.25999999</v>
      </c>
      <c r="J34" s="99">
        <f t="shared" si="1"/>
        <v>1263815140.9470003</v>
      </c>
      <c r="K34" s="96">
        <v>610736974.5</v>
      </c>
      <c r="L34" s="25">
        <v>335413688.81999999</v>
      </c>
      <c r="M34" s="25">
        <v>295169770.30000001</v>
      </c>
      <c r="N34" s="99">
        <v>1458181828.95</v>
      </c>
      <c r="O34" s="100">
        <v>0</v>
      </c>
      <c r="P34" s="100">
        <f t="shared" si="2"/>
        <v>1458181828.95</v>
      </c>
      <c r="Q34" s="100">
        <f t="shared" si="3"/>
        <v>5152379554.2570009</v>
      </c>
      <c r="R34" s="101">
        <f t="shared" si="4"/>
        <v>3963317403.5170002</v>
      </c>
      <c r="S34" s="92">
        <v>28</v>
      </c>
    </row>
    <row r="35" spans="1:19" ht="18" customHeight="1" x14ac:dyDescent="0.35">
      <c r="A35" s="92">
        <v>29</v>
      </c>
      <c r="B35" s="93" t="s">
        <v>65</v>
      </c>
      <c r="C35" s="102">
        <v>30</v>
      </c>
      <c r="D35" s="95">
        <v>1965602362.3619001</v>
      </c>
      <c r="E35" s="103">
        <v>0</v>
      </c>
      <c r="F35" s="96">
        <f t="shared" si="0"/>
        <v>1965602362.3619001</v>
      </c>
      <c r="G35" s="97">
        <v>185634325.40000001</v>
      </c>
      <c r="H35" s="97">
        <v>0</v>
      </c>
      <c r="I35" s="98">
        <v>1142270944.01</v>
      </c>
      <c r="J35" s="99">
        <f t="shared" si="1"/>
        <v>637697092.95190001</v>
      </c>
      <c r="K35" s="96">
        <v>402546650.62</v>
      </c>
      <c r="L35" s="25">
        <v>221076605.22999999</v>
      </c>
      <c r="M35" s="25">
        <v>289185812.22539997</v>
      </c>
      <c r="N35" s="99">
        <v>1407679527.7254</v>
      </c>
      <c r="O35" s="100">
        <v>0</v>
      </c>
      <c r="P35" s="100">
        <f t="shared" si="2"/>
        <v>1407679527.7254</v>
      </c>
      <c r="Q35" s="100">
        <f t="shared" si="3"/>
        <v>4286090958.1627002</v>
      </c>
      <c r="R35" s="101">
        <f t="shared" si="4"/>
        <v>2958185688.7526999</v>
      </c>
      <c r="S35" s="92">
        <v>29</v>
      </c>
    </row>
    <row r="36" spans="1:19" ht="18" customHeight="1" x14ac:dyDescent="0.35">
      <c r="A36" s="92">
        <v>30</v>
      </c>
      <c r="B36" s="93" t="s">
        <v>66</v>
      </c>
      <c r="C36" s="102">
        <v>33</v>
      </c>
      <c r="D36" s="95">
        <v>2417304703.9837999</v>
      </c>
      <c r="E36" s="103">
        <v>0</v>
      </c>
      <c r="F36" s="96">
        <f t="shared" si="0"/>
        <v>2417304703.9837999</v>
      </c>
      <c r="G36" s="97">
        <v>378715895.86000001</v>
      </c>
      <c r="H36" s="97">
        <v>99912935</v>
      </c>
      <c r="I36" s="98">
        <v>420475319.35000002</v>
      </c>
      <c r="J36" s="99">
        <f t="shared" si="1"/>
        <v>1518200553.7737999</v>
      </c>
      <c r="K36" s="96">
        <v>495053287.86000001</v>
      </c>
      <c r="L36" s="25">
        <v>271880787.27999997</v>
      </c>
      <c r="M36" s="25">
        <v>355641729.78390002</v>
      </c>
      <c r="N36" s="99">
        <v>2384374844.7923002</v>
      </c>
      <c r="O36" s="100">
        <v>0</v>
      </c>
      <c r="P36" s="100">
        <f t="shared" si="2"/>
        <v>2384374844.7923002</v>
      </c>
      <c r="Q36" s="100">
        <f t="shared" si="3"/>
        <v>5924255353.7000008</v>
      </c>
      <c r="R36" s="101">
        <f t="shared" si="4"/>
        <v>5025151203.4900007</v>
      </c>
      <c r="S36" s="92">
        <v>30</v>
      </c>
    </row>
    <row r="37" spans="1:19" ht="18" customHeight="1" x14ac:dyDescent="0.35">
      <c r="A37" s="92">
        <v>31</v>
      </c>
      <c r="B37" s="93" t="s">
        <v>67</v>
      </c>
      <c r="C37" s="102">
        <v>17</v>
      </c>
      <c r="D37" s="95">
        <v>2250590338.9962001</v>
      </c>
      <c r="E37" s="103">
        <v>0</v>
      </c>
      <c r="F37" s="96">
        <f t="shared" si="0"/>
        <v>2250590338.9962001</v>
      </c>
      <c r="G37" s="97">
        <v>66622619.979999997</v>
      </c>
      <c r="H37" s="97">
        <v>400864283.55500001</v>
      </c>
      <c r="I37" s="98">
        <v>989172047.04999995</v>
      </c>
      <c r="J37" s="99">
        <f t="shared" si="1"/>
        <v>793931388.41120005</v>
      </c>
      <c r="K37" s="96">
        <v>460910924.93000001</v>
      </c>
      <c r="L37" s="25">
        <v>253129972.47999999</v>
      </c>
      <c r="M37" s="25">
        <v>331114170.20639998</v>
      </c>
      <c r="N37" s="99">
        <v>1399850615.0790999</v>
      </c>
      <c r="O37" s="100">
        <v>0</v>
      </c>
      <c r="P37" s="100">
        <f t="shared" si="2"/>
        <v>1399850615.0790999</v>
      </c>
      <c r="Q37" s="100">
        <f t="shared" si="3"/>
        <v>4695596021.6917</v>
      </c>
      <c r="R37" s="101">
        <f t="shared" si="4"/>
        <v>3238937071.1066999</v>
      </c>
      <c r="S37" s="92">
        <v>31</v>
      </c>
    </row>
    <row r="38" spans="1:19" ht="18" customHeight="1" x14ac:dyDescent="0.35">
      <c r="A38" s="92">
        <v>32</v>
      </c>
      <c r="B38" s="93" t="s">
        <v>68</v>
      </c>
      <c r="C38" s="102">
        <v>23</v>
      </c>
      <c r="D38" s="95">
        <v>2324327277.9049001</v>
      </c>
      <c r="E38" s="103">
        <v>3929284932.0516</v>
      </c>
      <c r="F38" s="96">
        <f t="shared" si="0"/>
        <v>6253612209.9565001</v>
      </c>
      <c r="G38" s="97">
        <v>227124775.86000001</v>
      </c>
      <c r="H38" s="97">
        <v>0</v>
      </c>
      <c r="I38" s="98">
        <v>306634568.54000002</v>
      </c>
      <c r="J38" s="99">
        <f t="shared" si="1"/>
        <v>5719852865.5565004</v>
      </c>
      <c r="K38" s="96">
        <v>2133477465.8699999</v>
      </c>
      <c r="L38" s="25">
        <v>1171695143.3</v>
      </c>
      <c r="M38" s="25">
        <v>341962588.47000003</v>
      </c>
      <c r="N38" s="99">
        <v>2264555762.4000001</v>
      </c>
      <c r="O38" s="100">
        <v>0</v>
      </c>
      <c r="P38" s="100">
        <f t="shared" si="2"/>
        <v>2264555762.4000001</v>
      </c>
      <c r="Q38" s="100">
        <f t="shared" si="3"/>
        <v>12165303169.996498</v>
      </c>
      <c r="R38" s="101">
        <f t="shared" si="4"/>
        <v>11631543825.596498</v>
      </c>
      <c r="S38" s="92">
        <v>32</v>
      </c>
    </row>
    <row r="39" spans="1:19" ht="18" customHeight="1" x14ac:dyDescent="0.35">
      <c r="A39" s="92">
        <v>33</v>
      </c>
      <c r="B39" s="93" t="s">
        <v>69</v>
      </c>
      <c r="C39" s="102">
        <v>23</v>
      </c>
      <c r="D39" s="95">
        <v>2375251469.27</v>
      </c>
      <c r="E39" s="103">
        <v>0</v>
      </c>
      <c r="F39" s="96">
        <f t="shared" si="0"/>
        <v>2375251469.27</v>
      </c>
      <c r="G39" s="97">
        <v>52616645.229999997</v>
      </c>
      <c r="H39" s="97">
        <v>0</v>
      </c>
      <c r="I39" s="98">
        <v>0</v>
      </c>
      <c r="J39" s="99">
        <f t="shared" si="1"/>
        <v>2322634824.04</v>
      </c>
      <c r="K39" s="96">
        <v>486440971.80000001</v>
      </c>
      <c r="L39" s="25">
        <v>267150946.41999999</v>
      </c>
      <c r="M39" s="25">
        <v>349454721.12419999</v>
      </c>
      <c r="N39" s="99">
        <v>1489608588.5021999</v>
      </c>
      <c r="O39" s="100">
        <v>0</v>
      </c>
      <c r="P39" s="100">
        <f t="shared" si="2"/>
        <v>1489608588.5021999</v>
      </c>
      <c r="Q39" s="100">
        <f t="shared" si="3"/>
        <v>4967906697.1163998</v>
      </c>
      <c r="R39" s="101">
        <f t="shared" si="4"/>
        <v>4915290051.8864002</v>
      </c>
      <c r="S39" s="92">
        <v>33</v>
      </c>
    </row>
    <row r="40" spans="1:19" ht="18" customHeight="1" x14ac:dyDescent="0.35">
      <c r="A40" s="92">
        <v>34</v>
      </c>
      <c r="B40" s="93" t="s">
        <v>70</v>
      </c>
      <c r="C40" s="102">
        <v>16</v>
      </c>
      <c r="D40" s="95">
        <v>2076069024.3225</v>
      </c>
      <c r="E40" s="103">
        <v>0</v>
      </c>
      <c r="F40" s="96">
        <f t="shared" si="0"/>
        <v>2076069024.3225</v>
      </c>
      <c r="G40" s="97">
        <v>54077385.369999997</v>
      </c>
      <c r="H40" s="97">
        <v>0</v>
      </c>
      <c r="I40" s="98">
        <v>315445042.44999999</v>
      </c>
      <c r="J40" s="99">
        <f t="shared" si="1"/>
        <v>1706546596.5025001</v>
      </c>
      <c r="K40" s="96">
        <v>425169733.31</v>
      </c>
      <c r="L40" s="25">
        <v>233501088.97999999</v>
      </c>
      <c r="M40" s="25">
        <v>305438026.80070001</v>
      </c>
      <c r="N40" s="99">
        <v>1254564020.4439001</v>
      </c>
      <c r="O40" s="100">
        <v>0</v>
      </c>
      <c r="P40" s="100">
        <f t="shared" si="2"/>
        <v>1254564020.4439001</v>
      </c>
      <c r="Q40" s="100">
        <f t="shared" si="3"/>
        <v>4294741893.8571005</v>
      </c>
      <c r="R40" s="101">
        <f t="shared" si="4"/>
        <v>3925219466.0371003</v>
      </c>
      <c r="S40" s="92">
        <v>34</v>
      </c>
    </row>
    <row r="41" spans="1:19" ht="18" customHeight="1" x14ac:dyDescent="0.35">
      <c r="A41" s="92">
        <v>35</v>
      </c>
      <c r="B41" s="93" t="s">
        <v>71</v>
      </c>
      <c r="C41" s="102">
        <v>17</v>
      </c>
      <c r="D41" s="95">
        <v>2140160660.1564</v>
      </c>
      <c r="E41" s="103">
        <v>0</v>
      </c>
      <c r="F41" s="96">
        <f t="shared" si="0"/>
        <v>2140160660.1564</v>
      </c>
      <c r="G41" s="97">
        <v>32801728.710000001</v>
      </c>
      <c r="H41" s="97">
        <v>0</v>
      </c>
      <c r="I41" s="98">
        <v>0</v>
      </c>
      <c r="J41" s="99">
        <f t="shared" si="1"/>
        <v>2107358931.4463999</v>
      </c>
      <c r="K41" s="96">
        <v>438295416.22000003</v>
      </c>
      <c r="L41" s="25">
        <v>240709648.31999999</v>
      </c>
      <c r="M41" s="25">
        <v>314867396.708</v>
      </c>
      <c r="N41" s="99">
        <v>1293066416.9277999</v>
      </c>
      <c r="O41" s="100">
        <v>0</v>
      </c>
      <c r="P41" s="100">
        <f t="shared" si="2"/>
        <v>1293066416.9277999</v>
      </c>
      <c r="Q41" s="100">
        <f t="shared" si="3"/>
        <v>4427099538.3322001</v>
      </c>
      <c r="R41" s="101">
        <f t="shared" si="4"/>
        <v>4394297809.6222</v>
      </c>
      <c r="S41" s="92">
        <v>35</v>
      </c>
    </row>
    <row r="42" spans="1:19" ht="18" customHeight="1" x14ac:dyDescent="0.35">
      <c r="A42" s="92">
        <v>36</v>
      </c>
      <c r="B42" s="93" t="s">
        <v>72</v>
      </c>
      <c r="C42" s="102">
        <v>14</v>
      </c>
      <c r="D42" s="95">
        <v>2144718577.4470999</v>
      </c>
      <c r="E42" s="103">
        <v>0</v>
      </c>
      <c r="F42" s="96">
        <f t="shared" si="0"/>
        <v>2144718577.4470999</v>
      </c>
      <c r="G42" s="97">
        <v>40416610.670000002</v>
      </c>
      <c r="H42" s="97">
        <v>488822936.86000001</v>
      </c>
      <c r="I42" s="98">
        <v>242955007.53</v>
      </c>
      <c r="J42" s="99">
        <f t="shared" si="1"/>
        <v>1372524022.3871</v>
      </c>
      <c r="K42" s="96">
        <v>439228857.47000003</v>
      </c>
      <c r="L42" s="25">
        <v>241222289.59</v>
      </c>
      <c r="M42" s="25">
        <v>315537972.32340002</v>
      </c>
      <c r="N42" s="99">
        <v>1381865104.0241001</v>
      </c>
      <c r="O42" s="100">
        <v>0</v>
      </c>
      <c r="P42" s="100">
        <f t="shared" si="2"/>
        <v>1381865104.0241001</v>
      </c>
      <c r="Q42" s="100">
        <f t="shared" si="3"/>
        <v>4522572800.8546</v>
      </c>
      <c r="R42" s="101">
        <f t="shared" si="4"/>
        <v>3750378245.7946005</v>
      </c>
      <c r="S42" s="92">
        <v>36</v>
      </c>
    </row>
    <row r="43" spans="1:19" ht="18" customHeight="1" x14ac:dyDescent="0.35">
      <c r="A43" s="92">
        <v>37</v>
      </c>
      <c r="B43" s="149" t="s">
        <v>907</v>
      </c>
      <c r="C43" s="149"/>
      <c r="D43" s="95">
        <v>0</v>
      </c>
      <c r="E43" s="103">
        <v>132062437.35879999</v>
      </c>
      <c r="F43" s="96">
        <f t="shared" si="0"/>
        <v>132062437.35879999</v>
      </c>
      <c r="G43" s="97">
        <v>0</v>
      </c>
      <c r="H43" s="97">
        <v>0</v>
      </c>
      <c r="I43" s="98">
        <v>0</v>
      </c>
      <c r="J43" s="99">
        <f t="shared" si="1"/>
        <v>132062437.35879999</v>
      </c>
      <c r="K43" s="96">
        <v>30459386.879999999</v>
      </c>
      <c r="L43" s="117">
        <v>16728142.779999999</v>
      </c>
      <c r="M43" s="99">
        <v>0</v>
      </c>
      <c r="N43" s="99">
        <v>0</v>
      </c>
      <c r="O43" s="100">
        <v>0</v>
      </c>
      <c r="P43" s="100">
        <f t="shared" si="2"/>
        <v>0</v>
      </c>
      <c r="Q43" s="100">
        <f t="shared" si="3"/>
        <v>179249967.01879999</v>
      </c>
      <c r="R43" s="101">
        <f t="shared" si="4"/>
        <v>179249967.01879999</v>
      </c>
      <c r="S43" s="92">
        <v>37</v>
      </c>
    </row>
    <row r="44" spans="1:19" ht="18" customHeight="1" x14ac:dyDescent="0.35">
      <c r="A44" s="92">
        <v>38</v>
      </c>
      <c r="B44" s="104"/>
      <c r="C44" s="105"/>
      <c r="D44" s="95">
        <v>0</v>
      </c>
      <c r="E44" s="103">
        <v>0</v>
      </c>
      <c r="F44" s="96">
        <f t="shared" si="0"/>
        <v>0</v>
      </c>
      <c r="G44" s="97">
        <v>0</v>
      </c>
      <c r="H44" s="97">
        <v>0</v>
      </c>
      <c r="I44" s="98">
        <v>0</v>
      </c>
      <c r="J44" s="99">
        <f t="shared" si="1"/>
        <v>0</v>
      </c>
      <c r="K44" s="96">
        <v>0</v>
      </c>
      <c r="L44" s="96">
        <v>0</v>
      </c>
      <c r="M44" s="99">
        <v>0</v>
      </c>
      <c r="N44" s="99">
        <v>0</v>
      </c>
      <c r="O44" s="100">
        <v>0</v>
      </c>
      <c r="P44" s="100">
        <f t="shared" si="2"/>
        <v>0</v>
      </c>
      <c r="Q44" s="100">
        <f t="shared" si="3"/>
        <v>0</v>
      </c>
      <c r="R44" s="101">
        <f t="shared" si="4"/>
        <v>0</v>
      </c>
      <c r="S44" s="92">
        <v>38</v>
      </c>
    </row>
    <row r="45" spans="1:19" ht="18" customHeight="1" x14ac:dyDescent="0.3">
      <c r="A45" s="92"/>
      <c r="B45" s="144" t="s">
        <v>892</v>
      </c>
      <c r="C45" s="145"/>
      <c r="D45" s="106">
        <f>SUM(D7:D44)</f>
        <v>81727393965.725311</v>
      </c>
      <c r="E45" s="106">
        <f>SUM(E7:E44)</f>
        <v>21687908452.232101</v>
      </c>
      <c r="F45" s="106">
        <f t="shared" ref="F45:R45" si="5">SUM(F7:F44)</f>
        <v>103415302417.95738</v>
      </c>
      <c r="G45" s="106">
        <f t="shared" si="5"/>
        <v>6451100136.329999</v>
      </c>
      <c r="H45" s="106">
        <f t="shared" si="5"/>
        <v>6135678481.6350002</v>
      </c>
      <c r="I45" s="106">
        <f t="shared" si="5"/>
        <v>14032648333.224003</v>
      </c>
      <c r="J45" s="106">
        <f t="shared" si="5"/>
        <v>76795875466.768372</v>
      </c>
      <c r="K45" s="106">
        <f t="shared" si="5"/>
        <v>26097407999.989998</v>
      </c>
      <c r="L45" s="106">
        <f t="shared" si="5"/>
        <v>14332565820.569998</v>
      </c>
      <c r="M45" s="116">
        <f>SUM(M7:M44)</f>
        <v>12023999999.989597</v>
      </c>
      <c r="N45" s="106">
        <f t="shared" si="5"/>
        <v>65964204294.125206</v>
      </c>
      <c r="O45" s="106">
        <f t="shared" ref="O45" si="6">SUM(O7:O44)</f>
        <v>1000000000</v>
      </c>
      <c r="P45" s="106">
        <f t="shared" si="5"/>
        <v>64964204294.125206</v>
      </c>
      <c r="Q45" s="106">
        <f t="shared" si="5"/>
        <v>221833480532.6322</v>
      </c>
      <c r="R45" s="106">
        <f t="shared" si="5"/>
        <v>194214053581.44318</v>
      </c>
    </row>
    <row r="46" spans="1:19" x14ac:dyDescent="0.3">
      <c r="B46" s="90" t="s">
        <v>27</v>
      </c>
      <c r="D46" s="107"/>
      <c r="I46" s="107"/>
      <c r="J46" s="107"/>
      <c r="K46" s="108"/>
      <c r="L46" s="108"/>
      <c r="M46" s="108"/>
      <c r="N46" s="109"/>
      <c r="O46" s="109"/>
      <c r="P46" s="109"/>
    </row>
    <row r="47" spans="1:19" x14ac:dyDescent="0.3">
      <c r="B47" s="90" t="s">
        <v>908</v>
      </c>
      <c r="I47" s="108"/>
      <c r="J47" s="107"/>
      <c r="R47" s="108"/>
    </row>
    <row r="48" spans="1:19" x14ac:dyDescent="0.3">
      <c r="C48" s="110" t="s">
        <v>34</v>
      </c>
    </row>
    <row r="49" spans="3:17" x14ac:dyDescent="0.3">
      <c r="C49" s="110"/>
      <c r="Q49" s="108"/>
    </row>
  </sheetData>
  <mergeCells count="21">
    <mergeCell ref="B45:C45"/>
    <mergeCell ref="G4:I4"/>
    <mergeCell ref="F4:F5"/>
    <mergeCell ref="E4:E5"/>
    <mergeCell ref="D4:D5"/>
    <mergeCell ref="C4:C5"/>
    <mergeCell ref="B4:B5"/>
    <mergeCell ref="B43:C43"/>
    <mergeCell ref="K4:K5"/>
    <mergeCell ref="A1:R1"/>
    <mergeCell ref="A4:A5"/>
    <mergeCell ref="S4:S5"/>
    <mergeCell ref="D2:R2"/>
    <mergeCell ref="J4:J5"/>
    <mergeCell ref="N4:N5"/>
    <mergeCell ref="Q4:Q5"/>
    <mergeCell ref="R4:R5"/>
    <mergeCell ref="L4:L5"/>
    <mergeCell ref="M4:M5"/>
    <mergeCell ref="O4:O5"/>
    <mergeCell ref="P4:P5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14"/>
  <sheetViews>
    <sheetView tabSelected="1" topLeftCell="B4" workbookViewId="0">
      <pane xSplit="3" ySplit="3" topLeftCell="H7" activePane="bottomRight" state="frozen"/>
      <selection activeCell="B4" sqref="B4"/>
      <selection pane="topRight" activeCell="E4" sqref="E4"/>
      <selection pane="bottomLeft" activeCell="B7" sqref="B7"/>
      <selection pane="bottomRight" activeCell="B4" sqref="A4:XFD4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6" width="24.54296875" customWidth="1"/>
    <col min="7" max="7" width="19.81640625" customWidth="1"/>
    <col min="8" max="8" width="22" customWidth="1"/>
    <col min="9" max="9" width="19.81640625" customWidth="1"/>
    <col min="10" max="10" width="18.453125" customWidth="1"/>
    <col min="11" max="11" width="19.7265625" bestFit="1" customWidth="1"/>
    <col min="12" max="12" width="0.7265625" customWidth="1"/>
    <col min="13" max="13" width="4.7265625" style="14" customWidth="1"/>
    <col min="14" max="14" width="13" customWidth="1"/>
    <col min="15" max="15" width="9.453125" bestFit="1" customWidth="1"/>
    <col min="16" max="16" width="24.54296875" customWidth="1"/>
    <col min="17" max="18" width="18.7265625" customWidth="1"/>
    <col min="19" max="20" width="21.81640625" customWidth="1"/>
    <col min="21" max="21" width="18.7265625" customWidth="1"/>
    <col min="22" max="22" width="18.54296875" customWidth="1"/>
    <col min="23" max="23" width="22.1796875" bestFit="1" customWidth="1"/>
    <col min="27" max="27" width="15" bestFit="1" customWidth="1"/>
  </cols>
  <sheetData>
    <row r="1" spans="1:23" ht="25" x14ac:dyDescent="0.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25" hidden="1" x14ac:dyDescent="0.5">
      <c r="A2" s="19"/>
      <c r="B2" s="19"/>
      <c r="C2" s="19"/>
      <c r="D2" s="19"/>
      <c r="E2" s="19"/>
      <c r="F2" s="11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12"/>
      <c r="S2" s="19"/>
      <c r="T2" s="19"/>
      <c r="U2" s="19"/>
      <c r="V2" s="19"/>
      <c r="W2" s="19"/>
    </row>
    <row r="3" spans="1:23" ht="17.5" x14ac:dyDescent="0.35">
      <c r="L3" s="17" t="s">
        <v>24</v>
      </c>
    </row>
    <row r="4" spans="1:23" ht="45" customHeight="1" x14ac:dyDescent="0.4">
      <c r="B4" s="167" t="s">
        <v>916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</row>
    <row r="5" spans="1:23" x14ac:dyDescent="0.25">
      <c r="D5" s="132"/>
      <c r="L5" s="14">
        <v>0</v>
      </c>
    </row>
    <row r="6" spans="1:23" ht="91.5" customHeight="1" x14ac:dyDescent="0.3">
      <c r="A6" s="10" t="s">
        <v>0</v>
      </c>
      <c r="B6" s="2" t="s">
        <v>11</v>
      </c>
      <c r="C6" s="2" t="s">
        <v>0</v>
      </c>
      <c r="D6" s="2" t="s">
        <v>12</v>
      </c>
      <c r="E6" s="2" t="s">
        <v>7</v>
      </c>
      <c r="F6" s="2" t="s">
        <v>894</v>
      </c>
      <c r="G6" s="2" t="s">
        <v>902</v>
      </c>
      <c r="H6" s="2" t="s">
        <v>903</v>
      </c>
      <c r="I6" s="2" t="s">
        <v>904</v>
      </c>
      <c r="J6" s="2" t="s">
        <v>13</v>
      </c>
      <c r="K6" s="2" t="s">
        <v>25</v>
      </c>
      <c r="L6" s="8"/>
      <c r="M6" s="15"/>
      <c r="N6" s="2" t="s">
        <v>11</v>
      </c>
      <c r="O6" s="2" t="s">
        <v>0</v>
      </c>
      <c r="P6" s="2" t="s">
        <v>12</v>
      </c>
      <c r="Q6" s="2" t="s">
        <v>7</v>
      </c>
      <c r="R6" s="2" t="s">
        <v>894</v>
      </c>
      <c r="S6" s="2" t="s">
        <v>902</v>
      </c>
      <c r="T6" s="2" t="s">
        <v>903</v>
      </c>
      <c r="U6" s="2" t="s">
        <v>904</v>
      </c>
      <c r="V6" s="2" t="s">
        <v>13</v>
      </c>
      <c r="W6" s="2" t="s">
        <v>25</v>
      </c>
    </row>
    <row r="7" spans="1:23" ht="16.5" x14ac:dyDescent="0.35">
      <c r="A7" s="1"/>
      <c r="B7" s="1"/>
      <c r="C7" s="1"/>
      <c r="D7" s="1"/>
      <c r="E7" s="89" t="s">
        <v>901</v>
      </c>
      <c r="F7" s="89" t="s">
        <v>901</v>
      </c>
      <c r="G7" s="89" t="s">
        <v>901</v>
      </c>
      <c r="H7" s="89" t="s">
        <v>901</v>
      </c>
      <c r="I7" s="89" t="s">
        <v>901</v>
      </c>
      <c r="J7" s="89" t="s">
        <v>901</v>
      </c>
      <c r="K7" s="89" t="s">
        <v>901</v>
      </c>
      <c r="L7" s="8"/>
      <c r="M7" s="15"/>
      <c r="N7" s="3"/>
      <c r="O7" s="3"/>
      <c r="P7" s="3"/>
      <c r="Q7" s="89" t="s">
        <v>901</v>
      </c>
      <c r="R7" s="89"/>
      <c r="S7" s="89" t="s">
        <v>901</v>
      </c>
      <c r="T7" s="89" t="s">
        <v>901</v>
      </c>
      <c r="U7" s="89" t="s">
        <v>901</v>
      </c>
      <c r="V7" s="89" t="s">
        <v>901</v>
      </c>
      <c r="W7" s="89" t="s">
        <v>901</v>
      </c>
    </row>
    <row r="8" spans="1:23" ht="25" customHeight="1" x14ac:dyDescent="0.3">
      <c r="A8" s="159">
        <v>1</v>
      </c>
      <c r="B8" s="153" t="s">
        <v>37</v>
      </c>
      <c r="C8" s="1">
        <v>1</v>
      </c>
      <c r="D8" s="1" t="s">
        <v>76</v>
      </c>
      <c r="E8" s="4">
        <v>67000325.226400003</v>
      </c>
      <c r="F8" s="4">
        <f>-6627083.41</f>
        <v>-6627083.4100000001</v>
      </c>
      <c r="G8" s="4">
        <v>13721369.604900001</v>
      </c>
      <c r="H8" s="4">
        <v>7535707.4929</v>
      </c>
      <c r="I8" s="25">
        <v>9857305.7506000008</v>
      </c>
      <c r="J8" s="4">
        <v>40852951.685599998</v>
      </c>
      <c r="K8" s="5">
        <f>E8+F8+G8+H8+I8+J8</f>
        <v>132340576.3504</v>
      </c>
      <c r="L8" s="8"/>
      <c r="M8" s="162">
        <v>19</v>
      </c>
      <c r="N8" s="153" t="s">
        <v>55</v>
      </c>
      <c r="O8" s="9">
        <v>26</v>
      </c>
      <c r="P8" s="1" t="s">
        <v>459</v>
      </c>
      <c r="Q8" s="4">
        <v>70928719.192100003</v>
      </c>
      <c r="R8" s="4">
        <f>-6627083.41</f>
        <v>-6627083.4100000001</v>
      </c>
      <c r="S8" s="4">
        <v>14525887.2751</v>
      </c>
      <c r="T8" s="4">
        <v>7977544.5696999999</v>
      </c>
      <c r="U8" s="4">
        <v>10435263.847100001</v>
      </c>
      <c r="V8" s="4">
        <v>44790107.536600001</v>
      </c>
      <c r="W8" s="5">
        <f>Q8+R8+S8+T8+U8+V8</f>
        <v>142030439.01060003</v>
      </c>
    </row>
    <row r="9" spans="1:23" ht="25" customHeight="1" x14ac:dyDescent="0.3">
      <c r="A9" s="159"/>
      <c r="B9" s="154"/>
      <c r="C9" s="1">
        <v>2</v>
      </c>
      <c r="D9" s="1" t="s">
        <v>77</v>
      </c>
      <c r="E9" s="4">
        <v>111781314.4527</v>
      </c>
      <c r="F9" s="4">
        <f t="shared" ref="F9:F24" si="0">-6627083.41</f>
        <v>-6627083.4100000001</v>
      </c>
      <c r="G9" s="4">
        <v>22892317.691599999</v>
      </c>
      <c r="H9" s="4">
        <v>12572346.268999999</v>
      </c>
      <c r="I9" s="25">
        <v>16445630.525599999</v>
      </c>
      <c r="J9" s="4">
        <v>72161917.923899993</v>
      </c>
      <c r="K9" s="5">
        <f t="shared" ref="K9:K72" si="1">E9+F9+G9+H9+I9+J9</f>
        <v>229226443.45279998</v>
      </c>
      <c r="L9" s="8"/>
      <c r="M9" s="162"/>
      <c r="N9" s="154"/>
      <c r="O9" s="9">
        <v>27</v>
      </c>
      <c r="P9" s="1" t="s">
        <v>460</v>
      </c>
      <c r="Q9" s="4">
        <v>69462884.837599993</v>
      </c>
      <c r="R9" s="4">
        <f t="shared" ref="R9:R26" si="2">-6627083.41</f>
        <v>-6627083.4100000001</v>
      </c>
      <c r="S9" s="4">
        <v>14225690.8971</v>
      </c>
      <c r="T9" s="4">
        <v>7812678.2218000004</v>
      </c>
      <c r="U9" s="4">
        <v>10219605.5295</v>
      </c>
      <c r="V9" s="4">
        <v>48113649.447700001</v>
      </c>
      <c r="W9" s="5">
        <f t="shared" ref="W9:W26" si="3">Q9+R9+S9+T9+U9+V9</f>
        <v>143207425.5237</v>
      </c>
    </row>
    <row r="10" spans="1:23" ht="25" customHeight="1" x14ac:dyDescent="0.3">
      <c r="A10" s="159"/>
      <c r="B10" s="154"/>
      <c r="C10" s="1">
        <v>3</v>
      </c>
      <c r="D10" s="1" t="s">
        <v>78</v>
      </c>
      <c r="E10" s="4">
        <v>78650461.824399993</v>
      </c>
      <c r="F10" s="4">
        <f t="shared" si="0"/>
        <v>-6627083.4100000001</v>
      </c>
      <c r="G10" s="4">
        <v>16107265.937000001</v>
      </c>
      <c r="H10" s="4">
        <v>8846029.8137999997</v>
      </c>
      <c r="I10" s="25">
        <v>11571311.736400001</v>
      </c>
      <c r="J10" s="4">
        <v>47059839.1461</v>
      </c>
      <c r="K10" s="5">
        <f t="shared" si="1"/>
        <v>155607825.04769999</v>
      </c>
      <c r="L10" s="8"/>
      <c r="M10" s="162"/>
      <c r="N10" s="154"/>
      <c r="O10" s="9">
        <v>28</v>
      </c>
      <c r="P10" s="1" t="s">
        <v>461</v>
      </c>
      <c r="Q10" s="4">
        <v>69525764.202999994</v>
      </c>
      <c r="R10" s="4">
        <f t="shared" si="2"/>
        <v>-6627083.4100000001</v>
      </c>
      <c r="S10" s="4">
        <v>14238568.3124</v>
      </c>
      <c r="T10" s="4">
        <v>7819750.4337999998</v>
      </c>
      <c r="U10" s="4">
        <v>10228856.5463</v>
      </c>
      <c r="V10" s="4">
        <v>47324106.602600001</v>
      </c>
      <c r="W10" s="5">
        <f t="shared" si="3"/>
        <v>142509962.68809998</v>
      </c>
    </row>
    <row r="11" spans="1:23" ht="25" customHeight="1" x14ac:dyDescent="0.3">
      <c r="A11" s="159"/>
      <c r="B11" s="154"/>
      <c r="C11" s="1">
        <v>4</v>
      </c>
      <c r="D11" s="1" t="s">
        <v>79</v>
      </c>
      <c r="E11" s="4">
        <v>80136302.293099999</v>
      </c>
      <c r="F11" s="4">
        <f t="shared" si="0"/>
        <v>-6627083.4100000001</v>
      </c>
      <c r="G11" s="4">
        <v>16411559.478499999</v>
      </c>
      <c r="H11" s="4">
        <v>9013146.3034000006</v>
      </c>
      <c r="I11" s="25">
        <v>11789913.418500001</v>
      </c>
      <c r="J11" s="4">
        <v>49227667.677299999</v>
      </c>
      <c r="K11" s="5">
        <f t="shared" si="1"/>
        <v>159951505.7608</v>
      </c>
      <c r="L11" s="8"/>
      <c r="M11" s="162"/>
      <c r="N11" s="154"/>
      <c r="O11" s="9">
        <v>29</v>
      </c>
      <c r="P11" s="1" t="s">
        <v>462</v>
      </c>
      <c r="Q11" s="4">
        <v>82399568.473800004</v>
      </c>
      <c r="R11" s="4">
        <f t="shared" si="2"/>
        <v>-6627083.4100000001</v>
      </c>
      <c r="S11" s="4">
        <v>16875066.3596</v>
      </c>
      <c r="T11" s="4">
        <v>9267701.9619999994</v>
      </c>
      <c r="U11" s="4">
        <v>12122892.499700001</v>
      </c>
      <c r="V11" s="4">
        <v>55812929.250100002</v>
      </c>
      <c r="W11" s="5">
        <f t="shared" si="3"/>
        <v>169851075.13520002</v>
      </c>
    </row>
    <row r="12" spans="1:23" ht="25" customHeight="1" x14ac:dyDescent="0.3">
      <c r="A12" s="159"/>
      <c r="B12" s="154"/>
      <c r="C12" s="1">
        <v>5</v>
      </c>
      <c r="D12" s="1" t="s">
        <v>80</v>
      </c>
      <c r="E12" s="4">
        <v>72939729.867699996</v>
      </c>
      <c r="F12" s="4">
        <f t="shared" si="0"/>
        <v>-6627083.4100000001</v>
      </c>
      <c r="G12" s="4">
        <v>14937733.346999999</v>
      </c>
      <c r="H12" s="4">
        <v>8203728.3705000002</v>
      </c>
      <c r="I12" s="25">
        <v>10731130.278000001</v>
      </c>
      <c r="J12" s="4">
        <v>43871879.297799997</v>
      </c>
      <c r="K12" s="5">
        <f t="shared" si="1"/>
        <v>144057117.75099999</v>
      </c>
      <c r="L12" s="8"/>
      <c r="M12" s="162"/>
      <c r="N12" s="154"/>
      <c r="O12" s="9">
        <v>30</v>
      </c>
      <c r="P12" s="1" t="s">
        <v>463</v>
      </c>
      <c r="Q12" s="4">
        <v>83044178.4604</v>
      </c>
      <c r="R12" s="4">
        <f t="shared" si="2"/>
        <v>-6627083.4100000001</v>
      </c>
      <c r="S12" s="4">
        <v>17007079.6274</v>
      </c>
      <c r="T12" s="4">
        <v>9340202.9878000002</v>
      </c>
      <c r="U12" s="4">
        <v>12217729.6174</v>
      </c>
      <c r="V12" s="4">
        <v>54961335.344099998</v>
      </c>
      <c r="W12" s="5">
        <f t="shared" si="3"/>
        <v>169943442.62709999</v>
      </c>
    </row>
    <row r="13" spans="1:23" ht="25" customHeight="1" x14ac:dyDescent="0.3">
      <c r="A13" s="159"/>
      <c r="B13" s="154"/>
      <c r="C13" s="1">
        <v>6</v>
      </c>
      <c r="D13" s="1" t="s">
        <v>81</v>
      </c>
      <c r="E13" s="4">
        <v>75327887.516299993</v>
      </c>
      <c r="F13" s="4">
        <f t="shared" si="0"/>
        <v>-6627083.4100000001</v>
      </c>
      <c r="G13" s="4">
        <v>15426817.4471</v>
      </c>
      <c r="H13" s="4">
        <v>8472330.9098000005</v>
      </c>
      <c r="I13" s="25">
        <v>11082483.7982</v>
      </c>
      <c r="J13" s="4">
        <v>45429687.511</v>
      </c>
      <c r="K13" s="5">
        <f t="shared" si="1"/>
        <v>149112123.77239999</v>
      </c>
      <c r="L13" s="8"/>
      <c r="M13" s="162"/>
      <c r="N13" s="154"/>
      <c r="O13" s="9">
        <v>31</v>
      </c>
      <c r="P13" s="1" t="s">
        <v>61</v>
      </c>
      <c r="Q13" s="4">
        <v>143581183.7748</v>
      </c>
      <c r="R13" s="4">
        <f t="shared" si="2"/>
        <v>-6627083.4100000001</v>
      </c>
      <c r="S13" s="4">
        <v>29404789.9652</v>
      </c>
      <c r="T13" s="4">
        <v>16148963.437899999</v>
      </c>
      <c r="U13" s="4">
        <v>21124130.722100001</v>
      </c>
      <c r="V13" s="4">
        <v>92852563.323599994</v>
      </c>
      <c r="W13" s="5">
        <f t="shared" si="3"/>
        <v>296484547.8136</v>
      </c>
    </row>
    <row r="14" spans="1:23" ht="25" customHeight="1" x14ac:dyDescent="0.3">
      <c r="A14" s="159"/>
      <c r="B14" s="154"/>
      <c r="C14" s="1">
        <v>7</v>
      </c>
      <c r="D14" s="1" t="s">
        <v>82</v>
      </c>
      <c r="E14" s="4">
        <v>73088227.122299999</v>
      </c>
      <c r="F14" s="4">
        <f t="shared" si="0"/>
        <v>-6627083.4100000001</v>
      </c>
      <c r="G14" s="4">
        <v>14968144.9265</v>
      </c>
      <c r="H14" s="4">
        <v>8220430.2577</v>
      </c>
      <c r="I14" s="25">
        <v>10752977.677100001</v>
      </c>
      <c r="J14" s="4">
        <v>43552123.352399997</v>
      </c>
      <c r="K14" s="5">
        <f t="shared" si="1"/>
        <v>143954819.926</v>
      </c>
      <c r="L14" s="8"/>
      <c r="M14" s="162"/>
      <c r="N14" s="154"/>
      <c r="O14" s="9">
        <v>32</v>
      </c>
      <c r="P14" s="1" t="s">
        <v>464</v>
      </c>
      <c r="Q14" s="4">
        <v>71916644.652199998</v>
      </c>
      <c r="R14" s="4">
        <f t="shared" si="2"/>
        <v>-6627083.4100000001</v>
      </c>
      <c r="S14" s="4">
        <v>14728210.029999999</v>
      </c>
      <c r="T14" s="4">
        <v>8088659.2138</v>
      </c>
      <c r="U14" s="4">
        <v>10580610.6538</v>
      </c>
      <c r="V14" s="4">
        <v>48196582.125600003</v>
      </c>
      <c r="W14" s="5">
        <f t="shared" si="3"/>
        <v>146883623.26539999</v>
      </c>
    </row>
    <row r="15" spans="1:23" ht="25" customHeight="1" x14ac:dyDescent="0.3">
      <c r="A15" s="159"/>
      <c r="B15" s="154"/>
      <c r="C15" s="1">
        <v>8</v>
      </c>
      <c r="D15" s="1" t="s">
        <v>83</v>
      </c>
      <c r="E15" s="4">
        <v>71265578.926599994</v>
      </c>
      <c r="F15" s="4">
        <f t="shared" si="0"/>
        <v>-6627083.4100000001</v>
      </c>
      <c r="G15" s="4">
        <v>14594874.6555</v>
      </c>
      <c r="H15" s="4">
        <v>8015432.0936000003</v>
      </c>
      <c r="I15" s="25">
        <v>10484823.7468</v>
      </c>
      <c r="J15" s="4">
        <v>41541154.361100003</v>
      </c>
      <c r="K15" s="5">
        <f t="shared" si="1"/>
        <v>139274780.37360001</v>
      </c>
      <c r="L15" s="8"/>
      <c r="M15" s="162"/>
      <c r="N15" s="154"/>
      <c r="O15" s="9">
        <v>33</v>
      </c>
      <c r="P15" s="1" t="s">
        <v>465</v>
      </c>
      <c r="Q15" s="4">
        <v>71173821.096900001</v>
      </c>
      <c r="R15" s="4">
        <f t="shared" si="2"/>
        <v>-6627083.4100000001</v>
      </c>
      <c r="S15" s="4">
        <v>14576083.058700001</v>
      </c>
      <c r="T15" s="4">
        <v>8005111.8426999999</v>
      </c>
      <c r="U15" s="4">
        <v>10471324.0364</v>
      </c>
      <c r="V15" s="4">
        <v>44173753.457900003</v>
      </c>
      <c r="W15" s="5">
        <f t="shared" si="3"/>
        <v>141773010.0826</v>
      </c>
    </row>
    <row r="16" spans="1:23" ht="25" customHeight="1" x14ac:dyDescent="0.3">
      <c r="A16" s="159"/>
      <c r="B16" s="154"/>
      <c r="C16" s="1">
        <v>9</v>
      </c>
      <c r="D16" s="1" t="s">
        <v>84</v>
      </c>
      <c r="E16" s="4">
        <v>76885411.058200002</v>
      </c>
      <c r="F16" s="4">
        <f t="shared" si="0"/>
        <v>-6627083.4100000001</v>
      </c>
      <c r="G16" s="4">
        <v>15745791.3643</v>
      </c>
      <c r="H16" s="4">
        <v>8647509.7881000005</v>
      </c>
      <c r="I16" s="25">
        <v>11311631.7272</v>
      </c>
      <c r="J16" s="4">
        <v>46438536.8169</v>
      </c>
      <c r="K16" s="5">
        <f t="shared" si="1"/>
        <v>152401797.34470001</v>
      </c>
      <c r="L16" s="8"/>
      <c r="M16" s="162"/>
      <c r="N16" s="154"/>
      <c r="O16" s="9">
        <v>34</v>
      </c>
      <c r="P16" s="1" t="s">
        <v>466</v>
      </c>
      <c r="Q16" s="4">
        <v>85196866.468600005</v>
      </c>
      <c r="R16" s="4">
        <f t="shared" si="2"/>
        <v>-6627083.4100000001</v>
      </c>
      <c r="S16" s="4">
        <v>17447940.589000002</v>
      </c>
      <c r="T16" s="4">
        <v>9582321.6207999997</v>
      </c>
      <c r="U16" s="4">
        <v>12534440.078299999</v>
      </c>
      <c r="V16" s="4">
        <v>56341699.295400001</v>
      </c>
      <c r="W16" s="5">
        <f t="shared" si="3"/>
        <v>174476184.64210001</v>
      </c>
    </row>
    <row r="17" spans="1:27" ht="25" customHeight="1" x14ac:dyDescent="0.3">
      <c r="A17" s="159"/>
      <c r="B17" s="154"/>
      <c r="C17" s="1">
        <v>10</v>
      </c>
      <c r="D17" s="1" t="s">
        <v>85</v>
      </c>
      <c r="E17" s="4">
        <v>78023135.114500001</v>
      </c>
      <c r="F17" s="4">
        <f t="shared" si="0"/>
        <v>-6627083.4100000001</v>
      </c>
      <c r="G17" s="4">
        <v>15978792.207599999</v>
      </c>
      <c r="H17" s="4">
        <v>8775472.6848000009</v>
      </c>
      <c r="I17" s="25">
        <v>11479017.3905</v>
      </c>
      <c r="J17" s="4">
        <v>48171513.096799999</v>
      </c>
      <c r="K17" s="5">
        <f t="shared" si="1"/>
        <v>155800847.08419999</v>
      </c>
      <c r="L17" s="8"/>
      <c r="M17" s="162"/>
      <c r="N17" s="154"/>
      <c r="O17" s="9">
        <v>35</v>
      </c>
      <c r="P17" s="1" t="s">
        <v>467</v>
      </c>
      <c r="Q17" s="4">
        <v>70295626.614099994</v>
      </c>
      <c r="R17" s="4">
        <f t="shared" si="2"/>
        <v>-6627083.4100000001</v>
      </c>
      <c r="S17" s="4">
        <v>14396232.7216</v>
      </c>
      <c r="T17" s="4">
        <v>7906338.9379000003</v>
      </c>
      <c r="U17" s="4">
        <v>10342121.208000001</v>
      </c>
      <c r="V17" s="4">
        <v>47718383.200099997</v>
      </c>
      <c r="W17" s="5">
        <f t="shared" si="3"/>
        <v>144031619.27169999</v>
      </c>
    </row>
    <row r="18" spans="1:27" ht="25" customHeight="1" x14ac:dyDescent="0.3">
      <c r="A18" s="159"/>
      <c r="B18" s="154"/>
      <c r="C18" s="1">
        <v>11</v>
      </c>
      <c r="D18" s="1" t="s">
        <v>86</v>
      </c>
      <c r="E18" s="4">
        <v>85324539.207699999</v>
      </c>
      <c r="F18" s="4">
        <f t="shared" si="0"/>
        <v>-6627083.4100000001</v>
      </c>
      <c r="G18" s="4">
        <v>17474087.399999999</v>
      </c>
      <c r="H18" s="4">
        <v>9596681.3184999991</v>
      </c>
      <c r="I18" s="25">
        <v>12553223.706900001</v>
      </c>
      <c r="J18" s="4">
        <v>54476079.021499999</v>
      </c>
      <c r="K18" s="5">
        <f t="shared" si="1"/>
        <v>172797527.2446</v>
      </c>
      <c r="L18" s="8"/>
      <c r="M18" s="162"/>
      <c r="N18" s="154"/>
      <c r="O18" s="9">
        <v>36</v>
      </c>
      <c r="P18" s="1" t="s">
        <v>468</v>
      </c>
      <c r="Q18" s="4">
        <v>88971965.845599994</v>
      </c>
      <c r="R18" s="4">
        <f t="shared" si="2"/>
        <v>-6627083.4100000001</v>
      </c>
      <c r="S18" s="4">
        <v>18221064.206999999</v>
      </c>
      <c r="T18" s="4">
        <v>10006917.2413</v>
      </c>
      <c r="U18" s="4">
        <v>13089844.976299999</v>
      </c>
      <c r="V18" s="4">
        <v>58906773.374399997</v>
      </c>
      <c r="W18" s="5">
        <f t="shared" si="3"/>
        <v>182569482.23460001</v>
      </c>
    </row>
    <row r="19" spans="1:27" ht="25" customHeight="1" x14ac:dyDescent="0.3">
      <c r="A19" s="159"/>
      <c r="B19" s="154"/>
      <c r="C19" s="1">
        <v>12</v>
      </c>
      <c r="D19" s="1" t="s">
        <v>87</v>
      </c>
      <c r="E19" s="4">
        <v>82152363.2412</v>
      </c>
      <c r="F19" s="4">
        <f t="shared" si="0"/>
        <v>-6627083.4100000001</v>
      </c>
      <c r="G19" s="4">
        <v>16824439.823800001</v>
      </c>
      <c r="H19" s="4">
        <v>9239898.1219999995</v>
      </c>
      <c r="I19" s="25">
        <v>12086522.8619</v>
      </c>
      <c r="J19" s="4">
        <v>51951283.701399997</v>
      </c>
      <c r="K19" s="5">
        <f t="shared" si="1"/>
        <v>165627424.34029999</v>
      </c>
      <c r="L19" s="8"/>
      <c r="M19" s="162"/>
      <c r="N19" s="154"/>
      <c r="O19" s="9">
        <v>37</v>
      </c>
      <c r="P19" s="1" t="s">
        <v>469</v>
      </c>
      <c r="Q19" s="4">
        <v>78131649.297099993</v>
      </c>
      <c r="R19" s="4">
        <f t="shared" si="2"/>
        <v>-6627083.4100000001</v>
      </c>
      <c r="S19" s="4">
        <v>16001015.4312</v>
      </c>
      <c r="T19" s="4">
        <v>8787677.568</v>
      </c>
      <c r="U19" s="4">
        <v>11494982.35</v>
      </c>
      <c r="V19" s="4">
        <v>53867673.0251</v>
      </c>
      <c r="W19" s="5">
        <f t="shared" si="3"/>
        <v>161655914.26139998</v>
      </c>
    </row>
    <row r="20" spans="1:27" ht="25" customHeight="1" x14ac:dyDescent="0.3">
      <c r="A20" s="159"/>
      <c r="B20" s="154"/>
      <c r="C20" s="1">
        <v>13</v>
      </c>
      <c r="D20" s="1" t="s">
        <v>88</v>
      </c>
      <c r="E20" s="4">
        <v>62733356.656900004</v>
      </c>
      <c r="F20" s="4">
        <f t="shared" si="0"/>
        <v>-6627083.4100000001</v>
      </c>
      <c r="G20" s="4">
        <v>12847513.3566</v>
      </c>
      <c r="H20" s="4">
        <v>7055790.0162000004</v>
      </c>
      <c r="I20" s="25">
        <v>9229535.4572999999</v>
      </c>
      <c r="J20" s="4">
        <v>38391691.901500002</v>
      </c>
      <c r="K20" s="5">
        <f t="shared" si="1"/>
        <v>123630803.97850002</v>
      </c>
      <c r="L20" s="8"/>
      <c r="M20" s="162"/>
      <c r="N20" s="154"/>
      <c r="O20" s="9">
        <v>38</v>
      </c>
      <c r="P20" s="1" t="s">
        <v>470</v>
      </c>
      <c r="Q20" s="4">
        <v>81245479.326800004</v>
      </c>
      <c r="R20" s="4">
        <f t="shared" si="2"/>
        <v>-6627083.4100000001</v>
      </c>
      <c r="S20" s="4">
        <v>16638714.018200001</v>
      </c>
      <c r="T20" s="4">
        <v>9137898.4394000005</v>
      </c>
      <c r="U20" s="4">
        <v>11953099.151000001</v>
      </c>
      <c r="V20" s="4">
        <v>55710797.360399999</v>
      </c>
      <c r="W20" s="5">
        <f t="shared" si="3"/>
        <v>168058904.8858</v>
      </c>
    </row>
    <row r="21" spans="1:27" ht="25" customHeight="1" x14ac:dyDescent="0.3">
      <c r="A21" s="159"/>
      <c r="B21" s="154"/>
      <c r="C21" s="1">
        <v>14</v>
      </c>
      <c r="D21" s="1" t="s">
        <v>89</v>
      </c>
      <c r="E21" s="4">
        <v>59274453.268399999</v>
      </c>
      <c r="F21" s="4">
        <f t="shared" si="0"/>
        <v>-6627083.4100000001</v>
      </c>
      <c r="G21" s="4">
        <v>12139145.2754</v>
      </c>
      <c r="H21" s="4">
        <v>6666757.8123000003</v>
      </c>
      <c r="I21" s="25">
        <v>8720650.3414999992</v>
      </c>
      <c r="J21" s="4">
        <v>36040976.032899998</v>
      </c>
      <c r="K21" s="5">
        <f t="shared" si="1"/>
        <v>116214899.32049999</v>
      </c>
      <c r="L21" s="8"/>
      <c r="M21" s="162"/>
      <c r="N21" s="154"/>
      <c r="O21" s="9">
        <v>39</v>
      </c>
      <c r="P21" s="1" t="s">
        <v>471</v>
      </c>
      <c r="Q21" s="4">
        <v>63960789.713100001</v>
      </c>
      <c r="R21" s="4">
        <f t="shared" si="2"/>
        <v>-6627083.4100000001</v>
      </c>
      <c r="S21" s="4">
        <v>13098886.205499999</v>
      </c>
      <c r="T21" s="4">
        <v>7193842.7263000002</v>
      </c>
      <c r="U21" s="4">
        <v>9410119.4004999995</v>
      </c>
      <c r="V21" s="4">
        <v>43475456.351499997</v>
      </c>
      <c r="W21" s="5">
        <f t="shared" si="3"/>
        <v>130512010.9869</v>
      </c>
    </row>
    <row r="22" spans="1:27" ht="25" customHeight="1" x14ac:dyDescent="0.3">
      <c r="A22" s="159"/>
      <c r="B22" s="154"/>
      <c r="C22" s="1">
        <v>15</v>
      </c>
      <c r="D22" s="1" t="s">
        <v>90</v>
      </c>
      <c r="E22" s="4">
        <v>61722068.191600002</v>
      </c>
      <c r="F22" s="4">
        <f t="shared" si="0"/>
        <v>-6627083.4100000001</v>
      </c>
      <c r="G22" s="4">
        <v>12640405.9618</v>
      </c>
      <c r="H22" s="4">
        <v>6942047.6717999997</v>
      </c>
      <c r="I22" s="25">
        <v>9080751.4092999995</v>
      </c>
      <c r="J22" s="4">
        <v>38979247.1624</v>
      </c>
      <c r="K22" s="5">
        <f t="shared" si="1"/>
        <v>122737436.9869</v>
      </c>
      <c r="L22" s="8"/>
      <c r="M22" s="162"/>
      <c r="N22" s="154"/>
      <c r="O22" s="9">
        <v>40</v>
      </c>
      <c r="P22" s="1" t="s">
        <v>472</v>
      </c>
      <c r="Q22" s="4">
        <v>70519042.096900001</v>
      </c>
      <c r="R22" s="4">
        <f t="shared" si="2"/>
        <v>-6627083.4100000001</v>
      </c>
      <c r="S22" s="4">
        <v>14441987.221999999</v>
      </c>
      <c r="T22" s="4">
        <v>7931467.0806</v>
      </c>
      <c r="U22" s="4">
        <v>10374990.8204</v>
      </c>
      <c r="V22" s="4">
        <v>49408012.805799998</v>
      </c>
      <c r="W22" s="5">
        <f t="shared" si="3"/>
        <v>146048416.61570001</v>
      </c>
    </row>
    <row r="23" spans="1:27" ht="25" customHeight="1" x14ac:dyDescent="0.3">
      <c r="A23" s="159"/>
      <c r="B23" s="154"/>
      <c r="C23" s="1">
        <v>16</v>
      </c>
      <c r="D23" s="1" t="s">
        <v>91</v>
      </c>
      <c r="E23" s="4">
        <v>92007699.755600005</v>
      </c>
      <c r="F23" s="4">
        <f t="shared" si="0"/>
        <v>-6627083.4100000001</v>
      </c>
      <c r="G23" s="4">
        <v>18842769.054900002</v>
      </c>
      <c r="H23" s="4">
        <v>10348354.4312</v>
      </c>
      <c r="I23" s="25">
        <v>13536472.0222</v>
      </c>
      <c r="J23" s="4">
        <v>52053019.730999999</v>
      </c>
      <c r="K23" s="5">
        <f t="shared" si="1"/>
        <v>180161231.58490002</v>
      </c>
      <c r="L23" s="8"/>
      <c r="M23" s="162"/>
      <c r="N23" s="154"/>
      <c r="O23" s="9">
        <v>41</v>
      </c>
      <c r="P23" s="1" t="s">
        <v>473</v>
      </c>
      <c r="Q23" s="4">
        <v>86952483.328099996</v>
      </c>
      <c r="R23" s="4">
        <f t="shared" si="2"/>
        <v>-6627083.4100000001</v>
      </c>
      <c r="S23" s="4">
        <v>17807483.1395</v>
      </c>
      <c r="T23" s="4">
        <v>9779780.5895000007</v>
      </c>
      <c r="U23" s="4">
        <v>12792732.1404</v>
      </c>
      <c r="V23" s="4">
        <v>56737559.333099999</v>
      </c>
      <c r="W23" s="5">
        <f t="shared" si="3"/>
        <v>177442955.12059999</v>
      </c>
    </row>
    <row r="24" spans="1:27" ht="25" customHeight="1" x14ac:dyDescent="0.3">
      <c r="A24" s="159"/>
      <c r="B24" s="155"/>
      <c r="C24" s="1">
        <v>17</v>
      </c>
      <c r="D24" s="1" t="s">
        <v>92</v>
      </c>
      <c r="E24" s="4">
        <v>79500049.967999995</v>
      </c>
      <c r="F24" s="4">
        <f t="shared" si="0"/>
        <v>-6627083.4100000001</v>
      </c>
      <c r="G24" s="4">
        <v>16281257.822699999</v>
      </c>
      <c r="H24" s="4">
        <v>8941585.2863999996</v>
      </c>
      <c r="I24" s="25">
        <v>11696305.907099999</v>
      </c>
      <c r="J24" s="4">
        <v>43928982.108199999</v>
      </c>
      <c r="K24" s="5">
        <f t="shared" si="1"/>
        <v>153721097.68239999</v>
      </c>
      <c r="L24" s="8"/>
      <c r="M24" s="162"/>
      <c r="N24" s="154"/>
      <c r="O24" s="9">
        <v>42</v>
      </c>
      <c r="P24" s="1" t="s">
        <v>474</v>
      </c>
      <c r="Q24" s="4">
        <v>101662381.6772</v>
      </c>
      <c r="R24" s="4">
        <f t="shared" si="2"/>
        <v>-6627083.4100000001</v>
      </c>
      <c r="S24" s="4">
        <v>20820005.114799999</v>
      </c>
      <c r="T24" s="4">
        <v>11434242.5766</v>
      </c>
      <c r="U24" s="4">
        <v>14956900.2261</v>
      </c>
      <c r="V24" s="4">
        <v>70386318.606399998</v>
      </c>
      <c r="W24" s="5">
        <f t="shared" si="3"/>
        <v>212632764.79110003</v>
      </c>
    </row>
    <row r="25" spans="1:27" ht="25" customHeight="1" x14ac:dyDescent="0.3">
      <c r="A25" s="1"/>
      <c r="B25" s="156" t="s">
        <v>852</v>
      </c>
      <c r="C25" s="157"/>
      <c r="D25" s="158"/>
      <c r="E25" s="11">
        <f>SUM(E8:E24)</f>
        <v>1307812903.6916001</v>
      </c>
      <c r="F25" s="11">
        <f t="shared" ref="F25:I25" si="4">SUM(F8:F24)</f>
        <v>-112660417.96999997</v>
      </c>
      <c r="G25" s="11">
        <f t="shared" si="4"/>
        <v>267834285.35519999</v>
      </c>
      <c r="H25" s="11">
        <f>SUM(H8:H24)</f>
        <v>147093248.64199999</v>
      </c>
      <c r="I25" s="11">
        <f t="shared" si="4"/>
        <v>192409687.75510001</v>
      </c>
      <c r="J25" s="11">
        <f>SUM(J8:J24)</f>
        <v>794128550.52779996</v>
      </c>
      <c r="K25" s="11">
        <f>SUM(K8:K24)</f>
        <v>2596618258.0017004</v>
      </c>
      <c r="L25" s="8"/>
      <c r="M25" s="162"/>
      <c r="N25" s="154"/>
      <c r="O25" s="9">
        <v>43</v>
      </c>
      <c r="P25" s="1" t="s">
        <v>475</v>
      </c>
      <c r="Q25" s="4">
        <v>66345070.722900003</v>
      </c>
      <c r="R25" s="4">
        <f t="shared" si="2"/>
        <v>-6627083.4100000001</v>
      </c>
      <c r="S25" s="4">
        <v>13587176.3872</v>
      </c>
      <c r="T25" s="4">
        <v>7462009.2495999997</v>
      </c>
      <c r="U25" s="4">
        <v>9760902.5769999996</v>
      </c>
      <c r="V25" s="4">
        <v>46548616.788800001</v>
      </c>
      <c r="W25" s="5">
        <f t="shared" si="3"/>
        <v>137076692.31549999</v>
      </c>
    </row>
    <row r="26" spans="1:27" ht="25" customHeight="1" x14ac:dyDescent="0.25">
      <c r="A26" s="159">
        <v>2</v>
      </c>
      <c r="B26" s="153" t="s">
        <v>38</v>
      </c>
      <c r="C26" s="1">
        <v>1</v>
      </c>
      <c r="D26" s="1" t="s">
        <v>93</v>
      </c>
      <c r="E26" s="4">
        <v>81529895.372400001</v>
      </c>
      <c r="F26" s="4">
        <f>-6627083.41</f>
        <v>-6627083.4100000001</v>
      </c>
      <c r="G26" s="4">
        <v>16696961.1636</v>
      </c>
      <c r="H26" s="4">
        <v>9169887.4800000004</v>
      </c>
      <c r="I26" s="4">
        <v>11994943.364600001</v>
      </c>
      <c r="J26" s="4">
        <v>49052522.749300003</v>
      </c>
      <c r="K26" s="5">
        <f t="shared" si="1"/>
        <v>161817126.71990001</v>
      </c>
      <c r="L26" s="8"/>
      <c r="M26" s="162"/>
      <c r="N26" s="155"/>
      <c r="O26" s="9">
        <v>44</v>
      </c>
      <c r="P26" s="1" t="s">
        <v>476</v>
      </c>
      <c r="Q26" s="4">
        <v>78012567.694900006</v>
      </c>
      <c r="R26" s="4">
        <f t="shared" si="2"/>
        <v>-6627083.4100000001</v>
      </c>
      <c r="S26" s="4">
        <v>15976628.047</v>
      </c>
      <c r="T26" s="4">
        <v>8774284.1385999992</v>
      </c>
      <c r="U26" s="4">
        <v>11477462.6774</v>
      </c>
      <c r="V26" s="4">
        <v>52130441.249799997</v>
      </c>
      <c r="W26" s="5">
        <f t="shared" si="3"/>
        <v>159744300.39770001</v>
      </c>
    </row>
    <row r="27" spans="1:27" ht="25" customHeight="1" x14ac:dyDescent="0.3">
      <c r="A27" s="159"/>
      <c r="B27" s="154"/>
      <c r="C27" s="1">
        <v>2</v>
      </c>
      <c r="D27" s="1" t="s">
        <v>94</v>
      </c>
      <c r="E27" s="4">
        <v>99600783.792699993</v>
      </c>
      <c r="F27" s="4">
        <f t="shared" ref="F27:F46" si="5">-6627083.41</f>
        <v>-6627083.4100000001</v>
      </c>
      <c r="G27" s="4">
        <v>20397799.0068</v>
      </c>
      <c r="H27" s="4">
        <v>11202369.095799999</v>
      </c>
      <c r="I27" s="4">
        <v>14653591.240499999</v>
      </c>
      <c r="J27" s="4">
        <v>51728140.743900001</v>
      </c>
      <c r="K27" s="5">
        <f t="shared" si="1"/>
        <v>190955600.46969998</v>
      </c>
      <c r="L27" s="8"/>
      <c r="M27" s="18"/>
      <c r="N27" s="156" t="s">
        <v>870</v>
      </c>
      <c r="O27" s="157"/>
      <c r="P27" s="158"/>
      <c r="Q27" s="11">
        <f>1533326687.4761+2067609711.18</f>
        <v>3600936398.6561003</v>
      </c>
      <c r="R27" s="11">
        <f>-125914584.79-165677085.25</f>
        <v>-291591670.04000002</v>
      </c>
      <c r="S27" s="11">
        <f>314018508.6085+423437303.47</f>
        <v>737455812.07850003</v>
      </c>
      <c r="T27" s="11">
        <f>172457392.8381+232549647.19</f>
        <v>405007040.02810001</v>
      </c>
      <c r="U27" s="11">
        <f>225588009.0577+304193465.14</f>
        <v>529781474.19770002</v>
      </c>
      <c r="V27" s="11">
        <f>1027456758.479+1388540664.33</f>
        <v>2415997422.809</v>
      </c>
      <c r="W27" s="6">
        <f>3146932771.6694+4250653706.07</f>
        <v>7397586477.7394009</v>
      </c>
      <c r="AA27" s="132">
        <f>7397586477.74-W27</f>
        <v>5.98907470703125E-4</v>
      </c>
    </row>
    <row r="28" spans="1:27" ht="25" customHeight="1" x14ac:dyDescent="0.25">
      <c r="A28" s="159"/>
      <c r="B28" s="154"/>
      <c r="C28" s="1">
        <v>3</v>
      </c>
      <c r="D28" s="1" t="s">
        <v>95</v>
      </c>
      <c r="E28" s="4">
        <v>84810095.933200002</v>
      </c>
      <c r="F28" s="4">
        <f t="shared" si="5"/>
        <v>-6627083.4100000001</v>
      </c>
      <c r="G28" s="4">
        <v>17368731.697799999</v>
      </c>
      <c r="H28" s="4">
        <v>9538820.4943000004</v>
      </c>
      <c r="I28" s="4">
        <v>12477537.1392</v>
      </c>
      <c r="J28" s="4">
        <v>47452852.337200001</v>
      </c>
      <c r="K28" s="5">
        <f t="shared" si="1"/>
        <v>165020954.19169998</v>
      </c>
      <c r="L28" s="8"/>
      <c r="M28" s="150">
        <v>20</v>
      </c>
      <c r="N28" s="153" t="s">
        <v>56</v>
      </c>
      <c r="O28" s="9">
        <v>1</v>
      </c>
      <c r="P28" s="1" t="s">
        <v>477</v>
      </c>
      <c r="Q28" s="4">
        <v>79272184.730399996</v>
      </c>
      <c r="R28" s="4">
        <f>-6627083.41</f>
        <v>-6627083.4100000001</v>
      </c>
      <c r="S28" s="4">
        <v>16234592.032099999</v>
      </c>
      <c r="T28" s="4">
        <v>8915956.6677999999</v>
      </c>
      <c r="U28" s="4">
        <v>11662781.632300001</v>
      </c>
      <c r="V28" s="4">
        <v>45028757.103100002</v>
      </c>
      <c r="W28" s="5">
        <f t="shared" ref="W28:W72" si="6">Q28+R28+S28+T28+U28+V28</f>
        <v>154487188.75569999</v>
      </c>
    </row>
    <row r="29" spans="1:27" ht="25" customHeight="1" x14ac:dyDescent="0.25">
      <c r="A29" s="159"/>
      <c r="B29" s="154"/>
      <c r="C29" s="1">
        <v>4</v>
      </c>
      <c r="D29" s="1" t="s">
        <v>96</v>
      </c>
      <c r="E29" s="4">
        <v>74252460.982500002</v>
      </c>
      <c r="F29" s="4">
        <f t="shared" si="5"/>
        <v>-6627083.4100000001</v>
      </c>
      <c r="G29" s="4">
        <v>15206574.860200001</v>
      </c>
      <c r="H29" s="4">
        <v>8351374.7835999997</v>
      </c>
      <c r="I29" s="4">
        <v>10924263.549000001</v>
      </c>
      <c r="J29" s="4">
        <v>44078937.236199997</v>
      </c>
      <c r="K29" s="5">
        <f t="shared" si="1"/>
        <v>146186528.00150001</v>
      </c>
      <c r="L29" s="8"/>
      <c r="M29" s="151"/>
      <c r="N29" s="154"/>
      <c r="O29" s="9">
        <v>2</v>
      </c>
      <c r="P29" s="1" t="s">
        <v>478</v>
      </c>
      <c r="Q29" s="4">
        <v>81685338.895899996</v>
      </c>
      <c r="R29" s="4">
        <f t="shared" ref="R29:R61" si="7">-6627083.41</f>
        <v>-6627083.4100000001</v>
      </c>
      <c r="S29" s="4">
        <v>16728795.3081</v>
      </c>
      <c r="T29" s="4">
        <v>9187370.6327999998</v>
      </c>
      <c r="U29" s="4">
        <v>12017812.7214</v>
      </c>
      <c r="V29" s="4">
        <v>48512721.294500001</v>
      </c>
      <c r="W29" s="5">
        <f t="shared" si="6"/>
        <v>161504955.4427</v>
      </c>
    </row>
    <row r="30" spans="1:27" ht="25" customHeight="1" x14ac:dyDescent="0.25">
      <c r="A30" s="159"/>
      <c r="B30" s="154"/>
      <c r="C30" s="1">
        <v>5</v>
      </c>
      <c r="D30" s="1" t="s">
        <v>97</v>
      </c>
      <c r="E30" s="4">
        <v>73475470.959600002</v>
      </c>
      <c r="F30" s="4">
        <f t="shared" si="5"/>
        <v>-6627083.4100000001</v>
      </c>
      <c r="G30" s="4">
        <v>15047450.7478</v>
      </c>
      <c r="H30" s="4">
        <v>8263984.6177000003</v>
      </c>
      <c r="I30" s="4">
        <v>10809950.2498</v>
      </c>
      <c r="J30" s="4">
        <v>45705328.200900003</v>
      </c>
      <c r="K30" s="5">
        <f t="shared" si="1"/>
        <v>146675101.36579999</v>
      </c>
      <c r="L30" s="8"/>
      <c r="M30" s="151"/>
      <c r="N30" s="154"/>
      <c r="O30" s="9">
        <v>3</v>
      </c>
      <c r="P30" s="1" t="s">
        <v>479</v>
      </c>
      <c r="Q30" s="4">
        <v>88865931.693700001</v>
      </c>
      <c r="R30" s="4">
        <f t="shared" si="7"/>
        <v>-6627083.4100000001</v>
      </c>
      <c r="S30" s="4">
        <v>18199348.8827</v>
      </c>
      <c r="T30" s="4">
        <v>9994991.2938999999</v>
      </c>
      <c r="U30" s="4">
        <v>13074244.887</v>
      </c>
      <c r="V30" s="4">
        <v>50927764.419200003</v>
      </c>
      <c r="W30" s="5">
        <f t="shared" si="6"/>
        <v>174435197.7665</v>
      </c>
    </row>
    <row r="31" spans="1:27" ht="25" customHeight="1" x14ac:dyDescent="0.25">
      <c r="A31" s="159"/>
      <c r="B31" s="154"/>
      <c r="C31" s="1">
        <v>6</v>
      </c>
      <c r="D31" s="1" t="s">
        <v>98</v>
      </c>
      <c r="E31" s="4">
        <v>78555866.3354</v>
      </c>
      <c r="F31" s="4">
        <f t="shared" si="5"/>
        <v>-6627083.4100000001</v>
      </c>
      <c r="G31" s="4">
        <v>16087893.200200001</v>
      </c>
      <c r="H31" s="4">
        <v>8835390.4036999997</v>
      </c>
      <c r="I31" s="4">
        <v>11557394.5403</v>
      </c>
      <c r="J31" s="4">
        <v>48808475.0361</v>
      </c>
      <c r="K31" s="5">
        <f t="shared" si="1"/>
        <v>157217936.10570002</v>
      </c>
      <c r="L31" s="8"/>
      <c r="M31" s="151"/>
      <c r="N31" s="154"/>
      <c r="O31" s="9">
        <v>4</v>
      </c>
      <c r="P31" s="1" t="s">
        <v>480</v>
      </c>
      <c r="Q31" s="4">
        <v>83320648.945899993</v>
      </c>
      <c r="R31" s="4">
        <f t="shared" si="7"/>
        <v>-6627083.4100000001</v>
      </c>
      <c r="S31" s="4">
        <v>17063699.557300001</v>
      </c>
      <c r="T31" s="4">
        <v>9371298.3697999995</v>
      </c>
      <c r="U31" s="4">
        <v>12258404.8544</v>
      </c>
      <c r="V31" s="4">
        <v>49784421.665399998</v>
      </c>
      <c r="W31" s="5">
        <f t="shared" si="6"/>
        <v>165171389.98280001</v>
      </c>
    </row>
    <row r="32" spans="1:27" ht="25" customHeight="1" x14ac:dyDescent="0.25">
      <c r="A32" s="159"/>
      <c r="B32" s="154"/>
      <c r="C32" s="1">
        <v>7</v>
      </c>
      <c r="D32" s="1" t="s">
        <v>99</v>
      </c>
      <c r="E32" s="4">
        <v>85566173.0361</v>
      </c>
      <c r="F32" s="4">
        <f t="shared" si="5"/>
        <v>-6627083.4100000001</v>
      </c>
      <c r="G32" s="4">
        <v>17523572.936900001</v>
      </c>
      <c r="H32" s="4">
        <v>9623858.5275999997</v>
      </c>
      <c r="I32" s="4">
        <v>12588773.661599999</v>
      </c>
      <c r="J32" s="4">
        <v>47951537.019599997</v>
      </c>
      <c r="K32" s="5">
        <f t="shared" si="1"/>
        <v>166626831.77180001</v>
      </c>
      <c r="L32" s="8"/>
      <c r="M32" s="151"/>
      <c r="N32" s="154"/>
      <c r="O32" s="9">
        <v>5</v>
      </c>
      <c r="P32" s="1" t="s">
        <v>481</v>
      </c>
      <c r="Q32" s="4">
        <v>77922987.057400003</v>
      </c>
      <c r="R32" s="4">
        <f t="shared" si="7"/>
        <v>-6627083.4100000001</v>
      </c>
      <c r="S32" s="4">
        <v>15958282.329500001</v>
      </c>
      <c r="T32" s="4">
        <v>8764208.7623999994</v>
      </c>
      <c r="U32" s="4">
        <v>11464283.2827</v>
      </c>
      <c r="V32" s="4">
        <v>45324167.656199999</v>
      </c>
      <c r="W32" s="5">
        <f t="shared" si="6"/>
        <v>152806845.67820001</v>
      </c>
    </row>
    <row r="33" spans="1:23" ht="25" customHeight="1" x14ac:dyDescent="0.25">
      <c r="A33" s="159"/>
      <c r="B33" s="154"/>
      <c r="C33" s="1">
        <v>8</v>
      </c>
      <c r="D33" s="1" t="s">
        <v>100</v>
      </c>
      <c r="E33" s="4">
        <v>89509354.867400005</v>
      </c>
      <c r="F33" s="4">
        <f t="shared" si="5"/>
        <v>-6627083.4100000001</v>
      </c>
      <c r="G33" s="4">
        <v>18331119.096500002</v>
      </c>
      <c r="H33" s="4">
        <v>10067358.8356</v>
      </c>
      <c r="I33" s="4">
        <v>13168907.3969</v>
      </c>
      <c r="J33" s="4">
        <v>47886912.868500002</v>
      </c>
      <c r="K33" s="5">
        <f t="shared" si="1"/>
        <v>172336569.65490001</v>
      </c>
      <c r="L33" s="8"/>
      <c r="M33" s="151"/>
      <c r="N33" s="154"/>
      <c r="O33" s="9">
        <v>6</v>
      </c>
      <c r="P33" s="1" t="s">
        <v>482</v>
      </c>
      <c r="Q33" s="4">
        <v>72887971.635700002</v>
      </c>
      <c r="R33" s="4">
        <f t="shared" si="7"/>
        <v>-6627083.4100000001</v>
      </c>
      <c r="S33" s="4">
        <v>14927133.490499999</v>
      </c>
      <c r="T33" s="4">
        <v>8197906.9824000001</v>
      </c>
      <c r="U33" s="4">
        <v>10723515.4386</v>
      </c>
      <c r="V33" s="4">
        <v>43865126.522399999</v>
      </c>
      <c r="W33" s="5">
        <f t="shared" si="6"/>
        <v>143974570.65960002</v>
      </c>
    </row>
    <row r="34" spans="1:23" ht="25" customHeight="1" x14ac:dyDescent="0.25">
      <c r="A34" s="159"/>
      <c r="B34" s="154"/>
      <c r="C34" s="1">
        <v>9</v>
      </c>
      <c r="D34" s="1" t="s">
        <v>830</v>
      </c>
      <c r="E34" s="4">
        <v>77823930.545399994</v>
      </c>
      <c r="F34" s="4">
        <f t="shared" si="5"/>
        <v>-6627083.4100000001</v>
      </c>
      <c r="G34" s="4">
        <v>15937995.994899999</v>
      </c>
      <c r="H34" s="4">
        <v>8753067.6090999991</v>
      </c>
      <c r="I34" s="4">
        <v>11449709.7665</v>
      </c>
      <c r="J34" s="4">
        <v>50833497.058799997</v>
      </c>
      <c r="K34" s="5">
        <f t="shared" si="1"/>
        <v>158171117.56470001</v>
      </c>
      <c r="L34" s="8"/>
      <c r="M34" s="151"/>
      <c r="N34" s="154"/>
      <c r="O34" s="9">
        <v>7</v>
      </c>
      <c r="P34" s="1" t="s">
        <v>483</v>
      </c>
      <c r="Q34" s="4">
        <v>73126499.885900006</v>
      </c>
      <c r="R34" s="4">
        <f t="shared" si="7"/>
        <v>-6627083.4100000001</v>
      </c>
      <c r="S34" s="4">
        <v>14975983.0188</v>
      </c>
      <c r="T34" s="4">
        <v>8224734.8987999996</v>
      </c>
      <c r="U34" s="4">
        <v>10758608.490499999</v>
      </c>
      <c r="V34" s="4">
        <v>41497685.567199998</v>
      </c>
      <c r="W34" s="5">
        <f t="shared" si="6"/>
        <v>141956428.45120001</v>
      </c>
    </row>
    <row r="35" spans="1:23" ht="25" customHeight="1" x14ac:dyDescent="0.25">
      <c r="A35" s="159"/>
      <c r="B35" s="154"/>
      <c r="C35" s="1">
        <v>10</v>
      </c>
      <c r="D35" s="1" t="s">
        <v>101</v>
      </c>
      <c r="E35" s="4">
        <v>69681095.247500002</v>
      </c>
      <c r="F35" s="4">
        <f t="shared" si="5"/>
        <v>-6627083.4100000001</v>
      </c>
      <c r="G35" s="4">
        <v>14270379.421800001</v>
      </c>
      <c r="H35" s="4">
        <v>7837220.9358000001</v>
      </c>
      <c r="I35" s="4">
        <v>10251709.354699999</v>
      </c>
      <c r="J35" s="4">
        <v>42377530.794399999</v>
      </c>
      <c r="K35" s="5">
        <f t="shared" si="1"/>
        <v>137790852.34420002</v>
      </c>
      <c r="L35" s="8"/>
      <c r="M35" s="151"/>
      <c r="N35" s="154"/>
      <c r="O35" s="9">
        <v>8</v>
      </c>
      <c r="P35" s="1" t="s">
        <v>484</v>
      </c>
      <c r="Q35" s="4">
        <v>78296533.056899995</v>
      </c>
      <c r="R35" s="4">
        <f t="shared" si="7"/>
        <v>-6627083.4100000001</v>
      </c>
      <c r="S35" s="4">
        <v>16034782.894300001</v>
      </c>
      <c r="T35" s="4">
        <v>8806222.4897000007</v>
      </c>
      <c r="U35" s="4">
        <v>11519240.585000001</v>
      </c>
      <c r="V35" s="4">
        <v>44669316.188900001</v>
      </c>
      <c r="W35" s="5">
        <f t="shared" si="6"/>
        <v>152699011.8048</v>
      </c>
    </row>
    <row r="36" spans="1:23" ht="25" customHeight="1" x14ac:dyDescent="0.25">
      <c r="A36" s="159"/>
      <c r="B36" s="154"/>
      <c r="C36" s="1">
        <v>11</v>
      </c>
      <c r="D36" s="1" t="s">
        <v>102</v>
      </c>
      <c r="E36" s="4">
        <v>70811573.421100006</v>
      </c>
      <c r="F36" s="4">
        <f t="shared" si="5"/>
        <v>-6627083.4100000001</v>
      </c>
      <c r="G36" s="4">
        <v>14501896.340500001</v>
      </c>
      <c r="H36" s="4">
        <v>7964368.8684999999</v>
      </c>
      <c r="I36" s="4">
        <v>10418028.9803</v>
      </c>
      <c r="J36" s="4">
        <v>44557136.161700003</v>
      </c>
      <c r="K36" s="5">
        <f t="shared" si="1"/>
        <v>141625920.36210001</v>
      </c>
      <c r="L36" s="8"/>
      <c r="M36" s="151"/>
      <c r="N36" s="154"/>
      <c r="O36" s="9">
        <v>9</v>
      </c>
      <c r="P36" s="1" t="s">
        <v>485</v>
      </c>
      <c r="Q36" s="4">
        <v>73438425.417099997</v>
      </c>
      <c r="R36" s="4">
        <f t="shared" si="7"/>
        <v>-6627083.4100000001</v>
      </c>
      <c r="S36" s="4">
        <v>15039863.9849</v>
      </c>
      <c r="T36" s="4">
        <v>8259818.0055</v>
      </c>
      <c r="U36" s="4">
        <v>10804499.9891</v>
      </c>
      <c r="V36" s="4">
        <v>42686453.260200001</v>
      </c>
      <c r="W36" s="5">
        <f t="shared" si="6"/>
        <v>143601977.24680001</v>
      </c>
    </row>
    <row r="37" spans="1:23" ht="25" customHeight="1" x14ac:dyDescent="0.25">
      <c r="A37" s="159"/>
      <c r="B37" s="154"/>
      <c r="C37" s="1">
        <v>12</v>
      </c>
      <c r="D37" s="1" t="s">
        <v>103</v>
      </c>
      <c r="E37" s="4">
        <v>69329088.982600003</v>
      </c>
      <c r="F37" s="4">
        <f t="shared" si="5"/>
        <v>-6627083.4100000001</v>
      </c>
      <c r="G37" s="4">
        <v>14198290.099099999</v>
      </c>
      <c r="H37" s="4">
        <v>7797629.8406999996</v>
      </c>
      <c r="I37" s="4">
        <v>10199921.0482</v>
      </c>
      <c r="J37" s="4">
        <v>42220374.359399997</v>
      </c>
      <c r="K37" s="5">
        <f t="shared" si="1"/>
        <v>137118220.91999999</v>
      </c>
      <c r="L37" s="8"/>
      <c r="M37" s="151"/>
      <c r="N37" s="154"/>
      <c r="O37" s="9">
        <v>10</v>
      </c>
      <c r="P37" s="1" t="s">
        <v>486</v>
      </c>
      <c r="Q37" s="4">
        <v>88544235.814500004</v>
      </c>
      <c r="R37" s="4">
        <f t="shared" si="7"/>
        <v>-6627083.4100000001</v>
      </c>
      <c r="S37" s="4">
        <v>18133466.992699999</v>
      </c>
      <c r="T37" s="4">
        <v>9958809.2896999996</v>
      </c>
      <c r="U37" s="4">
        <v>13026915.943</v>
      </c>
      <c r="V37" s="4">
        <v>51990945.515299998</v>
      </c>
      <c r="W37" s="5">
        <f t="shared" si="6"/>
        <v>175027290.14520001</v>
      </c>
    </row>
    <row r="38" spans="1:23" ht="25" customHeight="1" x14ac:dyDescent="0.25">
      <c r="A38" s="159"/>
      <c r="B38" s="154"/>
      <c r="C38" s="1">
        <v>13</v>
      </c>
      <c r="D38" s="1" t="s">
        <v>104</v>
      </c>
      <c r="E38" s="4">
        <v>80388569.166500002</v>
      </c>
      <c r="F38" s="4">
        <f t="shared" si="5"/>
        <v>-6627083.4100000001</v>
      </c>
      <c r="G38" s="4">
        <v>16463222.615900001</v>
      </c>
      <c r="H38" s="4">
        <v>9041519.4397999998</v>
      </c>
      <c r="I38" s="4">
        <v>11827027.7413</v>
      </c>
      <c r="J38" s="4">
        <v>46368393.763999999</v>
      </c>
      <c r="K38" s="5">
        <f t="shared" si="1"/>
        <v>157461649.3175</v>
      </c>
      <c r="L38" s="8"/>
      <c r="M38" s="151"/>
      <c r="N38" s="154"/>
      <c r="O38" s="9">
        <v>11</v>
      </c>
      <c r="P38" s="1" t="s">
        <v>487</v>
      </c>
      <c r="Q38" s="4">
        <v>73077072.516399994</v>
      </c>
      <c r="R38" s="4">
        <f t="shared" si="7"/>
        <v>-6627083.4100000001</v>
      </c>
      <c r="S38" s="4">
        <v>14965860.512599999</v>
      </c>
      <c r="T38" s="4">
        <v>8219175.6690999996</v>
      </c>
      <c r="U38" s="4">
        <v>10751336.575200001</v>
      </c>
      <c r="V38" s="4">
        <v>42124332.006800003</v>
      </c>
      <c r="W38" s="5">
        <f t="shared" si="6"/>
        <v>142510693.87010002</v>
      </c>
    </row>
    <row r="39" spans="1:23" ht="25" customHeight="1" x14ac:dyDescent="0.25">
      <c r="A39" s="159"/>
      <c r="B39" s="154"/>
      <c r="C39" s="1">
        <v>14</v>
      </c>
      <c r="D39" s="1" t="s">
        <v>105</v>
      </c>
      <c r="E39" s="4">
        <v>77931956.933200002</v>
      </c>
      <c r="F39" s="4">
        <f t="shared" si="5"/>
        <v>-6627083.4100000001</v>
      </c>
      <c r="G39" s="4">
        <v>15960119.3203</v>
      </c>
      <c r="H39" s="4">
        <v>8765217.6285999995</v>
      </c>
      <c r="I39" s="4">
        <v>11465602.960000001</v>
      </c>
      <c r="J39" s="4">
        <v>46583444.729500003</v>
      </c>
      <c r="K39" s="5">
        <f t="shared" si="1"/>
        <v>154079258.16159999</v>
      </c>
      <c r="L39" s="8"/>
      <c r="M39" s="151"/>
      <c r="N39" s="154"/>
      <c r="O39" s="9">
        <v>12</v>
      </c>
      <c r="P39" s="1" t="s">
        <v>488</v>
      </c>
      <c r="Q39" s="4">
        <v>81164653.526999995</v>
      </c>
      <c r="R39" s="4">
        <f t="shared" si="7"/>
        <v>-6627083.4100000001</v>
      </c>
      <c r="S39" s="4">
        <v>16622161.252699999</v>
      </c>
      <c r="T39" s="4">
        <v>9128807.7434</v>
      </c>
      <c r="U39" s="4">
        <v>11941207.796499999</v>
      </c>
      <c r="V39" s="4">
        <v>47037746.794200003</v>
      </c>
      <c r="W39" s="5">
        <f t="shared" si="6"/>
        <v>159267493.70379999</v>
      </c>
    </row>
    <row r="40" spans="1:23" ht="25" customHeight="1" x14ac:dyDescent="0.25">
      <c r="A40" s="159"/>
      <c r="B40" s="154"/>
      <c r="C40" s="1">
        <v>15</v>
      </c>
      <c r="D40" s="1" t="s">
        <v>106</v>
      </c>
      <c r="E40" s="4">
        <v>74365838.054199994</v>
      </c>
      <c r="F40" s="4">
        <f t="shared" si="5"/>
        <v>-6627083.4100000001</v>
      </c>
      <c r="G40" s="4">
        <v>15229793.981899999</v>
      </c>
      <c r="H40" s="4">
        <v>8364126.6090000002</v>
      </c>
      <c r="I40" s="4">
        <v>10940943.952500001</v>
      </c>
      <c r="J40" s="4">
        <v>46164822.739600003</v>
      </c>
      <c r="K40" s="5">
        <f t="shared" si="1"/>
        <v>148438441.92720002</v>
      </c>
      <c r="L40" s="8"/>
      <c r="M40" s="151"/>
      <c r="N40" s="154"/>
      <c r="O40" s="9">
        <v>13</v>
      </c>
      <c r="P40" s="1" t="s">
        <v>489</v>
      </c>
      <c r="Q40" s="4">
        <v>88451072.052599996</v>
      </c>
      <c r="R40" s="4">
        <f t="shared" si="7"/>
        <v>-6627083.4100000001</v>
      </c>
      <c r="S40" s="4">
        <v>18114387.4672</v>
      </c>
      <c r="T40" s="4">
        <v>9948330.9098000005</v>
      </c>
      <c r="U40" s="4">
        <v>13013209.387399999</v>
      </c>
      <c r="V40" s="4">
        <v>49646860.3024</v>
      </c>
      <c r="W40" s="5">
        <f t="shared" si="6"/>
        <v>172546776.7094</v>
      </c>
    </row>
    <row r="41" spans="1:23" ht="25" customHeight="1" x14ac:dyDescent="0.25">
      <c r="A41" s="159"/>
      <c r="B41" s="154"/>
      <c r="C41" s="1">
        <v>16</v>
      </c>
      <c r="D41" s="1" t="s">
        <v>107</v>
      </c>
      <c r="E41" s="4">
        <v>69281072.170499995</v>
      </c>
      <c r="F41" s="4">
        <f t="shared" si="5"/>
        <v>-6627083.4100000001</v>
      </c>
      <c r="G41" s="4">
        <v>14188456.468800001</v>
      </c>
      <c r="H41" s="4">
        <v>7792229.2602000004</v>
      </c>
      <c r="I41" s="4">
        <v>10192856.6587</v>
      </c>
      <c r="J41" s="4">
        <v>43974232.256300002</v>
      </c>
      <c r="K41" s="5">
        <f t="shared" si="1"/>
        <v>138801763.40450001</v>
      </c>
      <c r="L41" s="8"/>
      <c r="M41" s="151"/>
      <c r="N41" s="154"/>
      <c r="O41" s="9">
        <v>14</v>
      </c>
      <c r="P41" s="1" t="s">
        <v>490</v>
      </c>
      <c r="Q41" s="4">
        <v>88244255.199900001</v>
      </c>
      <c r="R41" s="4">
        <f t="shared" si="7"/>
        <v>-6627083.4100000001</v>
      </c>
      <c r="S41" s="4">
        <v>18072032.292599998</v>
      </c>
      <c r="T41" s="4">
        <v>9925069.6600000001</v>
      </c>
      <c r="U41" s="4">
        <v>12982781.819399999</v>
      </c>
      <c r="V41" s="4">
        <v>52569890.8204</v>
      </c>
      <c r="W41" s="5">
        <f t="shared" si="6"/>
        <v>175166946.38230002</v>
      </c>
    </row>
    <row r="42" spans="1:23" ht="25" customHeight="1" x14ac:dyDescent="0.25">
      <c r="A42" s="159"/>
      <c r="B42" s="154"/>
      <c r="C42" s="1">
        <v>17</v>
      </c>
      <c r="D42" s="1" t="s">
        <v>108</v>
      </c>
      <c r="E42" s="4">
        <v>65841752.916000001</v>
      </c>
      <c r="F42" s="4">
        <f t="shared" si="5"/>
        <v>-6627083.4100000001</v>
      </c>
      <c r="G42" s="4">
        <v>13484099.1315</v>
      </c>
      <c r="H42" s="4">
        <v>7405399.7367000002</v>
      </c>
      <c r="I42" s="4">
        <v>9686852.8243000004</v>
      </c>
      <c r="J42" s="4">
        <v>40192383.386500001</v>
      </c>
      <c r="K42" s="5">
        <f t="shared" si="1"/>
        <v>129983404.58500001</v>
      </c>
      <c r="L42" s="8"/>
      <c r="M42" s="151"/>
      <c r="N42" s="154"/>
      <c r="O42" s="9">
        <v>15</v>
      </c>
      <c r="P42" s="1" t="s">
        <v>491</v>
      </c>
      <c r="Q42" s="4">
        <v>77059771.685399994</v>
      </c>
      <c r="R42" s="4">
        <f t="shared" si="7"/>
        <v>-6627083.4100000001</v>
      </c>
      <c r="S42" s="4">
        <v>15781499.6478</v>
      </c>
      <c r="T42" s="4">
        <v>8667120.5987</v>
      </c>
      <c r="U42" s="4">
        <v>11337284.229699999</v>
      </c>
      <c r="V42" s="4">
        <v>47045861.924900003</v>
      </c>
      <c r="W42" s="5">
        <f t="shared" si="6"/>
        <v>153264454.67649999</v>
      </c>
    </row>
    <row r="43" spans="1:23" ht="25" customHeight="1" x14ac:dyDescent="0.25">
      <c r="A43" s="159"/>
      <c r="B43" s="154"/>
      <c r="C43" s="1">
        <v>18</v>
      </c>
      <c r="D43" s="1" t="s">
        <v>109</v>
      </c>
      <c r="E43" s="4">
        <v>74587866.736000001</v>
      </c>
      <c r="F43" s="4">
        <f t="shared" si="5"/>
        <v>-6627083.4100000001</v>
      </c>
      <c r="G43" s="4">
        <v>15275264.4717</v>
      </c>
      <c r="H43" s="4">
        <v>8389098.7743999995</v>
      </c>
      <c r="I43" s="4">
        <v>10973609.534299999</v>
      </c>
      <c r="J43" s="4">
        <v>45966595.825800002</v>
      </c>
      <c r="K43" s="5">
        <f t="shared" si="1"/>
        <v>148565351.93220001</v>
      </c>
      <c r="L43" s="8"/>
      <c r="M43" s="151"/>
      <c r="N43" s="154"/>
      <c r="O43" s="9">
        <v>16</v>
      </c>
      <c r="P43" s="1" t="s">
        <v>492</v>
      </c>
      <c r="Q43" s="4">
        <v>86813635.572099999</v>
      </c>
      <c r="R43" s="4">
        <f t="shared" si="7"/>
        <v>-6627083.4100000001</v>
      </c>
      <c r="S43" s="4">
        <v>17779047.734499998</v>
      </c>
      <c r="T43" s="4">
        <v>9764164.0075000003</v>
      </c>
      <c r="U43" s="4">
        <v>12772304.407</v>
      </c>
      <c r="V43" s="4">
        <v>47045367.0999</v>
      </c>
      <c r="W43" s="5">
        <f t="shared" si="6"/>
        <v>167547435.41100001</v>
      </c>
    </row>
    <row r="44" spans="1:23" ht="25" customHeight="1" x14ac:dyDescent="0.25">
      <c r="A44" s="159"/>
      <c r="B44" s="154"/>
      <c r="C44" s="1">
        <v>19</v>
      </c>
      <c r="D44" s="1" t="s">
        <v>110</v>
      </c>
      <c r="E44" s="4">
        <v>93885083.545599997</v>
      </c>
      <c r="F44" s="4">
        <f t="shared" si="5"/>
        <v>-6627083.4100000001</v>
      </c>
      <c r="G44" s="4">
        <v>19227248.9329</v>
      </c>
      <c r="H44" s="4">
        <v>10559508.8554</v>
      </c>
      <c r="I44" s="4">
        <v>13812678.8311</v>
      </c>
      <c r="J44" s="4">
        <v>50284241.256499998</v>
      </c>
      <c r="K44" s="5">
        <f t="shared" si="1"/>
        <v>181141678.0115</v>
      </c>
      <c r="L44" s="8"/>
      <c r="M44" s="151"/>
      <c r="N44" s="154"/>
      <c r="O44" s="9">
        <v>17</v>
      </c>
      <c r="P44" s="1" t="s">
        <v>493</v>
      </c>
      <c r="Q44" s="4">
        <v>89616515.945700005</v>
      </c>
      <c r="R44" s="4">
        <f t="shared" si="7"/>
        <v>-6627083.4100000001</v>
      </c>
      <c r="S44" s="4">
        <v>18353065.210299999</v>
      </c>
      <c r="T44" s="4">
        <v>10079411.531500001</v>
      </c>
      <c r="U44" s="4">
        <v>13184673.283299999</v>
      </c>
      <c r="V44" s="4">
        <v>50324671.651799999</v>
      </c>
      <c r="W44" s="5">
        <f t="shared" si="6"/>
        <v>174931254.21259999</v>
      </c>
    </row>
    <row r="45" spans="1:23" ht="25" customHeight="1" x14ac:dyDescent="0.25">
      <c r="A45" s="159"/>
      <c r="B45" s="154"/>
      <c r="C45" s="1">
        <v>20</v>
      </c>
      <c r="D45" s="1" t="s">
        <v>111</v>
      </c>
      <c r="E45" s="4">
        <v>80438942.858999997</v>
      </c>
      <c r="F45" s="4">
        <f t="shared" si="5"/>
        <v>-6627083.4100000001</v>
      </c>
      <c r="G45" s="4">
        <v>16473538.924799999</v>
      </c>
      <c r="H45" s="4">
        <v>9047185.1050000004</v>
      </c>
      <c r="I45" s="4">
        <v>11834438.8828</v>
      </c>
      <c r="J45" s="4">
        <v>36364119.927299999</v>
      </c>
      <c r="K45" s="5">
        <f t="shared" si="1"/>
        <v>147531142.28889999</v>
      </c>
      <c r="L45" s="8"/>
      <c r="M45" s="151"/>
      <c r="N45" s="154"/>
      <c r="O45" s="9">
        <v>18</v>
      </c>
      <c r="P45" s="1" t="s">
        <v>494</v>
      </c>
      <c r="Q45" s="4">
        <v>85787644.403300002</v>
      </c>
      <c r="R45" s="4">
        <f t="shared" si="7"/>
        <v>-6627083.4100000001</v>
      </c>
      <c r="S45" s="4">
        <v>17568929.291200001</v>
      </c>
      <c r="T45" s="4">
        <v>9648768.0102999993</v>
      </c>
      <c r="U45" s="4">
        <v>12621357.249399999</v>
      </c>
      <c r="V45" s="4">
        <v>48495501.382799998</v>
      </c>
      <c r="W45" s="5">
        <f t="shared" si="6"/>
        <v>167495116.92699999</v>
      </c>
    </row>
    <row r="46" spans="1:23" ht="25" customHeight="1" x14ac:dyDescent="0.25">
      <c r="A46" s="159"/>
      <c r="B46" s="154"/>
      <c r="C46" s="12">
        <v>21</v>
      </c>
      <c r="D46" s="12" t="s">
        <v>831</v>
      </c>
      <c r="E46" s="4">
        <v>77951404.4155</v>
      </c>
      <c r="F46" s="4">
        <f t="shared" si="5"/>
        <v>-6627083.4100000001</v>
      </c>
      <c r="G46" s="4">
        <v>15964102.078500001</v>
      </c>
      <c r="H46" s="4">
        <v>8767404.9394000005</v>
      </c>
      <c r="I46" s="4">
        <v>11468464.1368</v>
      </c>
      <c r="J46" s="4">
        <v>50473264.424500003</v>
      </c>
      <c r="K46" s="5">
        <f t="shared" si="1"/>
        <v>157997556.58470002</v>
      </c>
      <c r="L46" s="8"/>
      <c r="M46" s="151"/>
      <c r="N46" s="154"/>
      <c r="O46" s="9">
        <v>19</v>
      </c>
      <c r="P46" s="1" t="s">
        <v>495</v>
      </c>
      <c r="Q46" s="4">
        <v>94075937.022300005</v>
      </c>
      <c r="R46" s="4">
        <f t="shared" si="7"/>
        <v>-6627083.4100000001</v>
      </c>
      <c r="S46" s="4">
        <v>19266334.878899999</v>
      </c>
      <c r="T46" s="4">
        <v>10580974.6613</v>
      </c>
      <c r="U46" s="4">
        <v>13840757.815300001</v>
      </c>
      <c r="V46" s="4">
        <v>54565817.1303</v>
      </c>
      <c r="W46" s="5">
        <f t="shared" si="6"/>
        <v>185702738.09810001</v>
      </c>
    </row>
    <row r="47" spans="1:23" ht="25" customHeight="1" x14ac:dyDescent="0.3">
      <c r="A47" s="1"/>
      <c r="B47" s="160" t="s">
        <v>853</v>
      </c>
      <c r="C47" s="160"/>
      <c r="D47" s="160"/>
      <c r="E47" s="11">
        <f>SUM(E26:E46)</f>
        <v>1649618276.2723999</v>
      </c>
      <c r="F47" s="11">
        <f t="shared" ref="F47:K47" si="8">SUM(F26:F46)</f>
        <v>-139168751.60999995</v>
      </c>
      <c r="G47" s="11">
        <f t="shared" si="8"/>
        <v>337834510.49239999</v>
      </c>
      <c r="H47" s="11">
        <f t="shared" si="8"/>
        <v>185537021.84089997</v>
      </c>
      <c r="I47" s="11">
        <f t="shared" si="8"/>
        <v>242697205.81339997</v>
      </c>
      <c r="J47" s="11">
        <f t="shared" si="8"/>
        <v>969024742.87599993</v>
      </c>
      <c r="K47" s="11">
        <f t="shared" si="8"/>
        <v>3245543005.6851006</v>
      </c>
      <c r="L47" s="8"/>
      <c r="M47" s="151"/>
      <c r="N47" s="154"/>
      <c r="O47" s="9">
        <v>20</v>
      </c>
      <c r="P47" s="1" t="s">
        <v>496</v>
      </c>
      <c r="Q47" s="4">
        <v>74914784.610599995</v>
      </c>
      <c r="R47" s="4">
        <f t="shared" si="7"/>
        <v>-6627083.4100000001</v>
      </c>
      <c r="S47" s="4">
        <v>15342215.803200001</v>
      </c>
      <c r="T47" s="4">
        <v>8425868.1105000004</v>
      </c>
      <c r="U47" s="4">
        <v>11021706.7552</v>
      </c>
      <c r="V47" s="4">
        <v>45232921.917499997</v>
      </c>
      <c r="W47" s="5">
        <f t="shared" si="6"/>
        <v>148310413.787</v>
      </c>
    </row>
    <row r="48" spans="1:23" ht="25" customHeight="1" x14ac:dyDescent="0.25">
      <c r="A48" s="159">
        <v>3</v>
      </c>
      <c r="B48" s="153" t="s">
        <v>39</v>
      </c>
      <c r="C48" s="13">
        <v>1</v>
      </c>
      <c r="D48" s="13" t="s">
        <v>112</v>
      </c>
      <c r="E48" s="4">
        <v>74851776.143099993</v>
      </c>
      <c r="F48" s="4">
        <f>-6627083.41</f>
        <v>-6627083.4100000001</v>
      </c>
      <c r="G48" s="4">
        <v>15329311.9484</v>
      </c>
      <c r="H48" s="4">
        <v>8418781.3780000005</v>
      </c>
      <c r="I48" s="4">
        <v>11012436.7445</v>
      </c>
      <c r="J48" s="4">
        <v>44142175.914399996</v>
      </c>
      <c r="K48" s="5">
        <f t="shared" si="1"/>
        <v>147127398.7184</v>
      </c>
      <c r="L48" s="8"/>
      <c r="M48" s="151"/>
      <c r="N48" s="154"/>
      <c r="O48" s="9">
        <v>21</v>
      </c>
      <c r="P48" s="1" t="s">
        <v>56</v>
      </c>
      <c r="Q48" s="4">
        <v>103177457.4806</v>
      </c>
      <c r="R48" s="4">
        <f t="shared" si="7"/>
        <v>-6627083.4100000001</v>
      </c>
      <c r="S48" s="4">
        <v>21130285.9232</v>
      </c>
      <c r="T48" s="4">
        <v>11604647.2432</v>
      </c>
      <c r="U48" s="4">
        <v>15179803.105799999</v>
      </c>
      <c r="V48" s="4">
        <v>61762552.6149</v>
      </c>
      <c r="W48" s="5">
        <f t="shared" si="6"/>
        <v>206227662.95769998</v>
      </c>
    </row>
    <row r="49" spans="1:23" ht="25" customHeight="1" x14ac:dyDescent="0.25">
      <c r="A49" s="159"/>
      <c r="B49" s="154"/>
      <c r="C49" s="1">
        <v>2</v>
      </c>
      <c r="D49" s="1" t="s">
        <v>113</v>
      </c>
      <c r="E49" s="4">
        <v>58444153.003799997</v>
      </c>
      <c r="F49" s="4">
        <f t="shared" ref="F49:F78" si="9">-6627083.41</f>
        <v>-6627083.4100000001</v>
      </c>
      <c r="G49" s="4">
        <v>11969103.4618</v>
      </c>
      <c r="H49" s="4">
        <v>6573371.6995999999</v>
      </c>
      <c r="I49" s="4">
        <v>8598493.8662</v>
      </c>
      <c r="J49" s="4">
        <v>36368771.32</v>
      </c>
      <c r="K49" s="5">
        <f t="shared" si="1"/>
        <v>115326809.94139999</v>
      </c>
      <c r="L49" s="8"/>
      <c r="M49" s="151"/>
      <c r="N49" s="154"/>
      <c r="O49" s="9">
        <v>22</v>
      </c>
      <c r="P49" s="1" t="s">
        <v>497</v>
      </c>
      <c r="Q49" s="4">
        <v>72600093.860400006</v>
      </c>
      <c r="R49" s="4">
        <f t="shared" si="7"/>
        <v>-6627083.4100000001</v>
      </c>
      <c r="S49" s="4">
        <v>14868177.3983</v>
      </c>
      <c r="T49" s="4">
        <v>8165528.5916999998</v>
      </c>
      <c r="U49" s="4">
        <v>10681161.924000001</v>
      </c>
      <c r="V49" s="4">
        <v>41882659.4538</v>
      </c>
      <c r="W49" s="5">
        <f t="shared" si="6"/>
        <v>141570537.81820002</v>
      </c>
    </row>
    <row r="50" spans="1:23" ht="25" customHeight="1" x14ac:dyDescent="0.25">
      <c r="A50" s="159"/>
      <c r="B50" s="154"/>
      <c r="C50" s="1">
        <v>3</v>
      </c>
      <c r="D50" s="1" t="s">
        <v>114</v>
      </c>
      <c r="E50" s="4">
        <v>77162838.9833</v>
      </c>
      <c r="F50" s="4">
        <f t="shared" si="9"/>
        <v>-6627083.4100000001</v>
      </c>
      <c r="G50" s="4">
        <v>15802607.373500001</v>
      </c>
      <c r="H50" s="4">
        <v>8678712.8560000006</v>
      </c>
      <c r="I50" s="4">
        <v>11352447.8258</v>
      </c>
      <c r="J50" s="4">
        <v>47454237.884499997</v>
      </c>
      <c r="K50" s="5">
        <f t="shared" si="1"/>
        <v>153823761.51310003</v>
      </c>
      <c r="L50" s="8"/>
      <c r="M50" s="151"/>
      <c r="N50" s="154"/>
      <c r="O50" s="9">
        <v>23</v>
      </c>
      <c r="P50" s="1" t="s">
        <v>498</v>
      </c>
      <c r="Q50" s="4">
        <v>68587843.290199995</v>
      </c>
      <c r="R50" s="4">
        <f t="shared" si="7"/>
        <v>-6627083.4100000001</v>
      </c>
      <c r="S50" s="4">
        <v>14046486.267100001</v>
      </c>
      <c r="T50" s="4">
        <v>7714259.9360999996</v>
      </c>
      <c r="U50" s="4">
        <v>10090866.5712</v>
      </c>
      <c r="V50" s="4">
        <v>40070214.271399997</v>
      </c>
      <c r="W50" s="5">
        <f t="shared" si="6"/>
        <v>133882586.926</v>
      </c>
    </row>
    <row r="51" spans="1:23" ht="25" customHeight="1" x14ac:dyDescent="0.25">
      <c r="A51" s="159"/>
      <c r="B51" s="154"/>
      <c r="C51" s="1">
        <v>4</v>
      </c>
      <c r="D51" s="1" t="s">
        <v>115</v>
      </c>
      <c r="E51" s="4">
        <v>59154080.481899999</v>
      </c>
      <c r="F51" s="4">
        <f t="shared" si="9"/>
        <v>-6627083.4100000001</v>
      </c>
      <c r="G51" s="4">
        <v>12114493.462300001</v>
      </c>
      <c r="H51" s="4">
        <v>6653219.1600000001</v>
      </c>
      <c r="I51" s="4">
        <v>8702940.7057000007</v>
      </c>
      <c r="J51" s="4">
        <v>37759427.632200003</v>
      </c>
      <c r="K51" s="5">
        <f t="shared" si="1"/>
        <v>117757078.03209999</v>
      </c>
      <c r="L51" s="8"/>
      <c r="M51" s="151"/>
      <c r="N51" s="154"/>
      <c r="O51" s="9">
        <v>24</v>
      </c>
      <c r="P51" s="1" t="s">
        <v>499</v>
      </c>
      <c r="Q51" s="4">
        <v>83436083.3072</v>
      </c>
      <c r="R51" s="4">
        <f t="shared" si="7"/>
        <v>-6627083.4100000001</v>
      </c>
      <c r="S51" s="4">
        <v>17087340.002799999</v>
      </c>
      <c r="T51" s="4">
        <v>9384281.5842000004</v>
      </c>
      <c r="U51" s="4">
        <v>12275387.933</v>
      </c>
      <c r="V51" s="4">
        <v>50155837.345799997</v>
      </c>
      <c r="W51" s="5">
        <f t="shared" si="6"/>
        <v>165711846.76300001</v>
      </c>
    </row>
    <row r="52" spans="1:23" ht="25" customHeight="1" x14ac:dyDescent="0.25">
      <c r="A52" s="159"/>
      <c r="B52" s="154"/>
      <c r="C52" s="1">
        <v>5</v>
      </c>
      <c r="D52" s="1" t="s">
        <v>116</v>
      </c>
      <c r="E52" s="4">
        <v>79493370.756200001</v>
      </c>
      <c r="F52" s="4">
        <f t="shared" si="9"/>
        <v>-6627083.4100000001</v>
      </c>
      <c r="G52" s="4">
        <v>16279889.9498</v>
      </c>
      <c r="H52" s="4">
        <v>8940834.0573999994</v>
      </c>
      <c r="I52" s="4">
        <v>11695323.239800001</v>
      </c>
      <c r="J52" s="4">
        <v>49444523.1888</v>
      </c>
      <c r="K52" s="5">
        <f t="shared" si="1"/>
        <v>159226857.78200001</v>
      </c>
      <c r="L52" s="8"/>
      <c r="M52" s="151"/>
      <c r="N52" s="154"/>
      <c r="O52" s="9">
        <v>25</v>
      </c>
      <c r="P52" s="1" t="s">
        <v>500</v>
      </c>
      <c r="Q52" s="4">
        <v>83028922.140699998</v>
      </c>
      <c r="R52" s="4">
        <f t="shared" si="7"/>
        <v>-6627083.4100000001</v>
      </c>
      <c r="S52" s="4">
        <v>17003955.200800002</v>
      </c>
      <c r="T52" s="4">
        <v>9338487.0682999995</v>
      </c>
      <c r="U52" s="4">
        <v>12215485.058</v>
      </c>
      <c r="V52" s="4">
        <v>48348934.203900002</v>
      </c>
      <c r="W52" s="5">
        <f t="shared" si="6"/>
        <v>163308700.2617</v>
      </c>
    </row>
    <row r="53" spans="1:23" ht="25" customHeight="1" x14ac:dyDescent="0.25">
      <c r="A53" s="159"/>
      <c r="B53" s="154"/>
      <c r="C53" s="1">
        <v>6</v>
      </c>
      <c r="D53" s="1" t="s">
        <v>117</v>
      </c>
      <c r="E53" s="4">
        <v>69287427.301400006</v>
      </c>
      <c r="F53" s="4">
        <f t="shared" si="9"/>
        <v>-6627083.4100000001</v>
      </c>
      <c r="G53" s="4">
        <v>14189757.9715</v>
      </c>
      <c r="H53" s="4">
        <v>7792944.0389</v>
      </c>
      <c r="I53" s="4">
        <v>10193791.646199999</v>
      </c>
      <c r="J53" s="4">
        <v>40809826.117399998</v>
      </c>
      <c r="K53" s="5">
        <f t="shared" si="1"/>
        <v>135646663.6654</v>
      </c>
      <c r="L53" s="8"/>
      <c r="M53" s="151"/>
      <c r="N53" s="154"/>
      <c r="O53" s="9">
        <v>26</v>
      </c>
      <c r="P53" s="1" t="s">
        <v>501</v>
      </c>
      <c r="Q53" s="4">
        <v>78758899.4498</v>
      </c>
      <c r="R53" s="4">
        <f t="shared" si="7"/>
        <v>-6627083.4100000001</v>
      </c>
      <c r="S53" s="4">
        <v>16129473.482000001</v>
      </c>
      <c r="T53" s="4">
        <v>8858226.0864000004</v>
      </c>
      <c r="U53" s="4">
        <v>11587265.432499999</v>
      </c>
      <c r="V53" s="4">
        <v>47759696.537799999</v>
      </c>
      <c r="W53" s="5">
        <f t="shared" si="6"/>
        <v>156466477.57850003</v>
      </c>
    </row>
    <row r="54" spans="1:23" ht="25" customHeight="1" x14ac:dyDescent="0.25">
      <c r="A54" s="159"/>
      <c r="B54" s="154"/>
      <c r="C54" s="1">
        <v>7</v>
      </c>
      <c r="D54" s="1" t="s">
        <v>118</v>
      </c>
      <c r="E54" s="4">
        <v>78584010.001800001</v>
      </c>
      <c r="F54" s="4">
        <f t="shared" si="9"/>
        <v>-6627083.4100000001</v>
      </c>
      <c r="G54" s="4">
        <v>16093656.8983</v>
      </c>
      <c r="H54" s="4">
        <v>8838555.7979000006</v>
      </c>
      <c r="I54" s="4">
        <v>11561535.1281</v>
      </c>
      <c r="J54" s="4">
        <v>47130325.408699997</v>
      </c>
      <c r="K54" s="5">
        <f t="shared" si="1"/>
        <v>155580999.82479998</v>
      </c>
      <c r="L54" s="8"/>
      <c r="M54" s="151"/>
      <c r="N54" s="154"/>
      <c r="O54" s="9">
        <v>27</v>
      </c>
      <c r="P54" s="1" t="s">
        <v>502</v>
      </c>
      <c r="Q54" s="4">
        <v>80413015.369599998</v>
      </c>
      <c r="R54" s="4">
        <f t="shared" si="7"/>
        <v>-6627083.4100000001</v>
      </c>
      <c r="S54" s="4">
        <v>16468229.0899</v>
      </c>
      <c r="T54" s="4">
        <v>9044268.9703000002</v>
      </c>
      <c r="U54" s="4">
        <v>11830624.3462</v>
      </c>
      <c r="V54" s="4">
        <v>47380462.621799998</v>
      </c>
      <c r="W54" s="5">
        <f t="shared" si="6"/>
        <v>158509516.9878</v>
      </c>
    </row>
    <row r="55" spans="1:23" ht="25" customHeight="1" x14ac:dyDescent="0.25">
      <c r="A55" s="159"/>
      <c r="B55" s="154"/>
      <c r="C55" s="1">
        <v>8</v>
      </c>
      <c r="D55" s="1" t="s">
        <v>119</v>
      </c>
      <c r="E55" s="4">
        <v>62965364.011299998</v>
      </c>
      <c r="F55" s="4">
        <f t="shared" si="9"/>
        <v>-6627083.4100000001</v>
      </c>
      <c r="G55" s="4">
        <v>12895027.4344</v>
      </c>
      <c r="H55" s="4">
        <v>7081884.5098000001</v>
      </c>
      <c r="I55" s="4">
        <v>9263669.1338999998</v>
      </c>
      <c r="J55" s="4">
        <v>37837115.1646</v>
      </c>
      <c r="K55" s="5">
        <f t="shared" si="1"/>
        <v>123415976.844</v>
      </c>
      <c r="L55" s="8"/>
      <c r="M55" s="151"/>
      <c r="N55" s="154"/>
      <c r="O55" s="9">
        <v>28</v>
      </c>
      <c r="P55" s="1" t="s">
        <v>503</v>
      </c>
      <c r="Q55" s="4">
        <v>67733055.373699993</v>
      </c>
      <c r="R55" s="4">
        <f t="shared" si="7"/>
        <v>-6627083.4100000001</v>
      </c>
      <c r="S55" s="4">
        <v>13871429.491</v>
      </c>
      <c r="T55" s="4">
        <v>7618119.6310999999</v>
      </c>
      <c r="U55" s="4">
        <v>9965107.3928999994</v>
      </c>
      <c r="V55" s="4">
        <v>41659394.392499998</v>
      </c>
      <c r="W55" s="5">
        <f t="shared" si="6"/>
        <v>134220022.8712</v>
      </c>
    </row>
    <row r="56" spans="1:23" ht="25" customHeight="1" x14ac:dyDescent="0.25">
      <c r="A56" s="159"/>
      <c r="B56" s="154"/>
      <c r="C56" s="1">
        <v>9</v>
      </c>
      <c r="D56" s="1" t="s">
        <v>120</v>
      </c>
      <c r="E56" s="4">
        <v>73073483.583100006</v>
      </c>
      <c r="F56" s="4">
        <f t="shared" si="9"/>
        <v>-6627083.4100000001</v>
      </c>
      <c r="G56" s="4">
        <v>14965125.515000001</v>
      </c>
      <c r="H56" s="4">
        <v>8218772.0120000001</v>
      </c>
      <c r="I56" s="4">
        <v>10750808.559599999</v>
      </c>
      <c r="J56" s="4">
        <v>43945334.510700002</v>
      </c>
      <c r="K56" s="5">
        <f t="shared" si="1"/>
        <v>144326440.77039999</v>
      </c>
      <c r="L56" s="8"/>
      <c r="M56" s="151"/>
      <c r="N56" s="154"/>
      <c r="O56" s="9">
        <v>29</v>
      </c>
      <c r="P56" s="1" t="s">
        <v>504</v>
      </c>
      <c r="Q56" s="4">
        <v>81046886.054299995</v>
      </c>
      <c r="R56" s="4">
        <f t="shared" si="7"/>
        <v>-6627083.4100000001</v>
      </c>
      <c r="S56" s="4">
        <v>16598042.996300001</v>
      </c>
      <c r="T56" s="4">
        <v>9115562.1177999992</v>
      </c>
      <c r="U56" s="4">
        <v>11923881.4629</v>
      </c>
      <c r="V56" s="4">
        <v>47239932.308399998</v>
      </c>
      <c r="W56" s="5">
        <f t="shared" si="6"/>
        <v>159297221.52969998</v>
      </c>
    </row>
    <row r="57" spans="1:23" ht="25" customHeight="1" x14ac:dyDescent="0.25">
      <c r="A57" s="159"/>
      <c r="B57" s="154"/>
      <c r="C57" s="1">
        <v>10</v>
      </c>
      <c r="D57" s="1" t="s">
        <v>121</v>
      </c>
      <c r="E57" s="4">
        <v>79500567.211799994</v>
      </c>
      <c r="F57" s="4">
        <f t="shared" si="9"/>
        <v>-6627083.4100000001</v>
      </c>
      <c r="G57" s="4">
        <v>16281363.7519</v>
      </c>
      <c r="H57" s="4">
        <v>8941643.4622000009</v>
      </c>
      <c r="I57" s="4">
        <v>11696382.0057</v>
      </c>
      <c r="J57" s="4">
        <v>49144857.140299998</v>
      </c>
      <c r="K57" s="5">
        <f t="shared" si="1"/>
        <v>158937730.16190001</v>
      </c>
      <c r="L57" s="8"/>
      <c r="M57" s="151"/>
      <c r="N57" s="154"/>
      <c r="O57" s="9">
        <v>30</v>
      </c>
      <c r="P57" s="1" t="s">
        <v>505</v>
      </c>
      <c r="Q57" s="4">
        <v>73109169.363800004</v>
      </c>
      <c r="R57" s="4">
        <f t="shared" si="7"/>
        <v>-6627083.4100000001</v>
      </c>
      <c r="S57" s="4">
        <v>14972433.8047</v>
      </c>
      <c r="T57" s="4">
        <v>8222785.6880999999</v>
      </c>
      <c r="U57" s="4">
        <v>10756058.7677</v>
      </c>
      <c r="V57" s="4">
        <v>45461531.089199997</v>
      </c>
      <c r="W57" s="5">
        <f t="shared" si="6"/>
        <v>145894895.3035</v>
      </c>
    </row>
    <row r="58" spans="1:23" ht="25" customHeight="1" x14ac:dyDescent="0.25">
      <c r="A58" s="159"/>
      <c r="B58" s="154"/>
      <c r="C58" s="1">
        <v>11</v>
      </c>
      <c r="D58" s="1" t="s">
        <v>122</v>
      </c>
      <c r="E58" s="4">
        <v>61185837.950599998</v>
      </c>
      <c r="F58" s="4">
        <f t="shared" si="9"/>
        <v>-6627083.4100000001</v>
      </c>
      <c r="G58" s="4">
        <v>12530588.385500001</v>
      </c>
      <c r="H58" s="4">
        <v>6881736.4086999996</v>
      </c>
      <c r="I58" s="4">
        <v>9001859.4723000005</v>
      </c>
      <c r="J58" s="4">
        <v>37595541.576700002</v>
      </c>
      <c r="K58" s="5">
        <f t="shared" si="1"/>
        <v>120568480.3838</v>
      </c>
      <c r="L58" s="8"/>
      <c r="M58" s="151"/>
      <c r="N58" s="154"/>
      <c r="O58" s="9">
        <v>31</v>
      </c>
      <c r="P58" s="1" t="s">
        <v>506</v>
      </c>
      <c r="Q58" s="4">
        <v>75747508.300400004</v>
      </c>
      <c r="R58" s="4">
        <f t="shared" si="7"/>
        <v>-6627083.4100000001</v>
      </c>
      <c r="S58" s="4">
        <v>15512753.923599999</v>
      </c>
      <c r="T58" s="4">
        <v>8519526.7924000006</v>
      </c>
      <c r="U58" s="4">
        <v>11144219.772700001</v>
      </c>
      <c r="V58" s="4">
        <v>43710444.2126</v>
      </c>
      <c r="W58" s="5">
        <f t="shared" si="6"/>
        <v>148007369.59170002</v>
      </c>
    </row>
    <row r="59" spans="1:23" ht="25" customHeight="1" x14ac:dyDescent="0.25">
      <c r="A59" s="159"/>
      <c r="B59" s="154"/>
      <c r="C59" s="1">
        <v>12</v>
      </c>
      <c r="D59" s="1" t="s">
        <v>123</v>
      </c>
      <c r="E59" s="4">
        <v>72371851.595599994</v>
      </c>
      <c r="F59" s="4">
        <f t="shared" si="9"/>
        <v>-6627083.4100000001</v>
      </c>
      <c r="G59" s="4">
        <v>14821434.394200001</v>
      </c>
      <c r="H59" s="4">
        <v>8139857.5678000003</v>
      </c>
      <c r="I59" s="4">
        <v>10647582.1797</v>
      </c>
      <c r="J59" s="4">
        <v>43431013.356799997</v>
      </c>
      <c r="K59" s="5">
        <f t="shared" si="1"/>
        <v>142784655.6841</v>
      </c>
      <c r="L59" s="8"/>
      <c r="M59" s="151"/>
      <c r="N59" s="154"/>
      <c r="O59" s="9">
        <v>32</v>
      </c>
      <c r="P59" s="1" t="s">
        <v>507</v>
      </c>
      <c r="Q59" s="4">
        <v>81275521.426100001</v>
      </c>
      <c r="R59" s="4">
        <f t="shared" si="7"/>
        <v>-6627083.4100000001</v>
      </c>
      <c r="S59" s="4">
        <v>16644866.506999999</v>
      </c>
      <c r="T59" s="4">
        <v>9141277.3553999998</v>
      </c>
      <c r="U59" s="4">
        <v>11957519.042400001</v>
      </c>
      <c r="V59" s="4">
        <v>48433945.147</v>
      </c>
      <c r="W59" s="5">
        <f t="shared" si="6"/>
        <v>160826046.0679</v>
      </c>
    </row>
    <row r="60" spans="1:23" ht="25" customHeight="1" x14ac:dyDescent="0.25">
      <c r="A60" s="159"/>
      <c r="B60" s="154"/>
      <c r="C60" s="1">
        <v>13</v>
      </c>
      <c r="D60" s="1" t="s">
        <v>124</v>
      </c>
      <c r="E60" s="4">
        <v>72392256.340900004</v>
      </c>
      <c r="F60" s="4">
        <f t="shared" si="9"/>
        <v>-6627083.4100000001</v>
      </c>
      <c r="G60" s="4">
        <v>14825613.195599999</v>
      </c>
      <c r="H60" s="4">
        <v>8142152.5445999997</v>
      </c>
      <c r="I60" s="4">
        <v>10650584.192199999</v>
      </c>
      <c r="J60" s="4">
        <v>43442790.192900002</v>
      </c>
      <c r="K60" s="5">
        <f t="shared" si="1"/>
        <v>142826313.05620003</v>
      </c>
      <c r="L60" s="8"/>
      <c r="M60" s="151"/>
      <c r="N60" s="154"/>
      <c r="O60" s="9">
        <v>33</v>
      </c>
      <c r="P60" s="1" t="s">
        <v>508</v>
      </c>
      <c r="Q60" s="4">
        <v>78771290.555099994</v>
      </c>
      <c r="R60" s="4">
        <f t="shared" si="7"/>
        <v>-6627083.4100000001</v>
      </c>
      <c r="S60" s="4">
        <v>16132011.125399999</v>
      </c>
      <c r="T60" s="4">
        <v>8859619.7474000007</v>
      </c>
      <c r="U60" s="4">
        <v>11589088.452199999</v>
      </c>
      <c r="V60" s="4">
        <v>43832863.929300003</v>
      </c>
      <c r="W60" s="5">
        <f t="shared" si="6"/>
        <v>152557790.3994</v>
      </c>
    </row>
    <row r="61" spans="1:23" ht="25" customHeight="1" x14ac:dyDescent="0.25">
      <c r="A61" s="159"/>
      <c r="B61" s="154"/>
      <c r="C61" s="1">
        <v>14</v>
      </c>
      <c r="D61" s="1" t="s">
        <v>125</v>
      </c>
      <c r="E61" s="4">
        <v>74661843.287100002</v>
      </c>
      <c r="F61" s="4">
        <f t="shared" si="9"/>
        <v>-6627083.4100000001</v>
      </c>
      <c r="G61" s="4">
        <v>15290414.5414</v>
      </c>
      <c r="H61" s="4">
        <v>8397419.1168000009</v>
      </c>
      <c r="I61" s="4">
        <v>10984493.2051</v>
      </c>
      <c r="J61" s="4">
        <v>44536749.406900004</v>
      </c>
      <c r="K61" s="5">
        <f t="shared" si="1"/>
        <v>147243836.1473</v>
      </c>
      <c r="L61" s="8"/>
      <c r="M61" s="152"/>
      <c r="N61" s="155"/>
      <c r="O61" s="9">
        <v>34</v>
      </c>
      <c r="P61" s="1" t="s">
        <v>509</v>
      </c>
      <c r="Q61" s="4">
        <v>77202327.750100002</v>
      </c>
      <c r="R61" s="4">
        <f t="shared" si="7"/>
        <v>-6627083.4100000001</v>
      </c>
      <c r="S61" s="4">
        <v>15810694.4979</v>
      </c>
      <c r="T61" s="4">
        <v>8683154.2642000001</v>
      </c>
      <c r="U61" s="4">
        <v>11358257.5416</v>
      </c>
      <c r="V61" s="4">
        <v>45560397.133599997</v>
      </c>
      <c r="W61" s="5">
        <f t="shared" si="6"/>
        <v>151987747.77740002</v>
      </c>
    </row>
    <row r="62" spans="1:23" ht="25" customHeight="1" x14ac:dyDescent="0.3">
      <c r="A62" s="159"/>
      <c r="B62" s="154"/>
      <c r="C62" s="1">
        <v>15</v>
      </c>
      <c r="D62" s="1" t="s">
        <v>126</v>
      </c>
      <c r="E62" s="4">
        <v>68210910.619800001</v>
      </c>
      <c r="F62" s="4">
        <f t="shared" si="9"/>
        <v>-6627083.4100000001</v>
      </c>
      <c r="G62" s="4">
        <v>13969292.1271</v>
      </c>
      <c r="H62" s="4">
        <v>7671865.3009000001</v>
      </c>
      <c r="I62" s="4">
        <v>10035411.0109</v>
      </c>
      <c r="J62" s="4">
        <v>40194065.8288</v>
      </c>
      <c r="K62" s="5">
        <f t="shared" si="1"/>
        <v>133454461.47750002</v>
      </c>
      <c r="L62" s="8"/>
      <c r="M62" s="15"/>
      <c r="N62" s="156" t="s">
        <v>871</v>
      </c>
      <c r="O62" s="157"/>
      <c r="P62" s="158"/>
      <c r="Q62" s="11">
        <f>SUM(Q28:Q61)</f>
        <v>2741454173.3906994</v>
      </c>
      <c r="R62" s="11">
        <f t="shared" ref="R62:V62" si="10">SUM(R28:R61)</f>
        <v>-225320835.93999991</v>
      </c>
      <c r="S62" s="11">
        <f t="shared" si="10"/>
        <v>561437662.29189992</v>
      </c>
      <c r="T62" s="11">
        <f t="shared" si="10"/>
        <v>308338753.37149996</v>
      </c>
      <c r="U62" s="11">
        <f t="shared" si="10"/>
        <v>403331653.94550008</v>
      </c>
      <c r="V62" s="11">
        <f t="shared" si="10"/>
        <v>1601635195.4854002</v>
      </c>
      <c r="W62" s="11">
        <f>SUM(W28:W61)</f>
        <v>5390876602.5449991</v>
      </c>
    </row>
    <row r="63" spans="1:23" ht="25" customHeight="1" x14ac:dyDescent="0.25">
      <c r="A63" s="159"/>
      <c r="B63" s="154"/>
      <c r="C63" s="1">
        <v>16</v>
      </c>
      <c r="D63" s="1" t="s">
        <v>127</v>
      </c>
      <c r="E63" s="4">
        <v>69646775.921700001</v>
      </c>
      <c r="F63" s="4">
        <f t="shared" si="9"/>
        <v>-6627083.4100000001</v>
      </c>
      <c r="G63" s="4">
        <v>14263350.976</v>
      </c>
      <c r="H63" s="4">
        <v>7833360.9484999999</v>
      </c>
      <c r="I63" s="4">
        <v>10246660.183900001</v>
      </c>
      <c r="J63" s="4">
        <v>42948954.795900002</v>
      </c>
      <c r="K63" s="5">
        <f t="shared" si="1"/>
        <v>138312019.41600001</v>
      </c>
      <c r="L63" s="8"/>
      <c r="M63" s="150">
        <v>21</v>
      </c>
      <c r="N63" s="153" t="s">
        <v>57</v>
      </c>
      <c r="O63" s="9">
        <v>1</v>
      </c>
      <c r="P63" s="1" t="s">
        <v>510</v>
      </c>
      <c r="Q63" s="4">
        <v>61813112.420299999</v>
      </c>
      <c r="R63" s="4">
        <f>-6627083.41</f>
        <v>-6627083.4100000001</v>
      </c>
      <c r="S63" s="4">
        <v>12659051.416300001</v>
      </c>
      <c r="T63" s="4">
        <v>6952287.6619999995</v>
      </c>
      <c r="U63" s="4">
        <v>9094146.1324000005</v>
      </c>
      <c r="V63" s="4">
        <v>36846004.494199999</v>
      </c>
      <c r="W63" s="5">
        <f t="shared" si="6"/>
        <v>120737518.71520001</v>
      </c>
    </row>
    <row r="64" spans="1:23" ht="25" customHeight="1" x14ac:dyDescent="0.25">
      <c r="A64" s="159"/>
      <c r="B64" s="154"/>
      <c r="C64" s="1">
        <v>17</v>
      </c>
      <c r="D64" s="1" t="s">
        <v>128</v>
      </c>
      <c r="E64" s="4">
        <v>65011125.329999998</v>
      </c>
      <c r="F64" s="4">
        <f t="shared" si="9"/>
        <v>-6627083.4100000001</v>
      </c>
      <c r="G64" s="4">
        <v>13313990.2839</v>
      </c>
      <c r="H64" s="4">
        <v>7311976.8092999998</v>
      </c>
      <c r="I64" s="4">
        <v>9564648.1923999991</v>
      </c>
      <c r="J64" s="4">
        <v>40670681.314199999</v>
      </c>
      <c r="K64" s="5">
        <f t="shared" si="1"/>
        <v>129245338.51980001</v>
      </c>
      <c r="L64" s="8"/>
      <c r="M64" s="151"/>
      <c r="N64" s="154"/>
      <c r="O64" s="9">
        <v>2</v>
      </c>
      <c r="P64" s="1" t="s">
        <v>511</v>
      </c>
      <c r="Q64" s="4">
        <v>101000177.92910001</v>
      </c>
      <c r="R64" s="4">
        <f t="shared" ref="R64:R83" si="11">-6627083.41</f>
        <v>-6627083.4100000001</v>
      </c>
      <c r="S64" s="4">
        <v>20684388.722600002</v>
      </c>
      <c r="T64" s="4">
        <v>11359762.732999999</v>
      </c>
      <c r="U64" s="4">
        <v>14859474.657</v>
      </c>
      <c r="V64" s="4">
        <v>48529516.610600002</v>
      </c>
      <c r="W64" s="5">
        <f t="shared" si="6"/>
        <v>189806237.2423</v>
      </c>
    </row>
    <row r="65" spans="1:23" ht="25" customHeight="1" x14ac:dyDescent="0.25">
      <c r="A65" s="159"/>
      <c r="B65" s="154"/>
      <c r="C65" s="1">
        <v>18</v>
      </c>
      <c r="D65" s="1" t="s">
        <v>129</v>
      </c>
      <c r="E65" s="4">
        <v>80770121.089599997</v>
      </c>
      <c r="F65" s="4">
        <f t="shared" si="9"/>
        <v>-6627083.4100000001</v>
      </c>
      <c r="G65" s="4">
        <v>16541362.758400001</v>
      </c>
      <c r="H65" s="4">
        <v>9084433.6149000004</v>
      </c>
      <c r="I65" s="4">
        <v>11883162.9012</v>
      </c>
      <c r="J65" s="4">
        <v>47996467.171099998</v>
      </c>
      <c r="K65" s="5">
        <f t="shared" si="1"/>
        <v>159648464.12519997</v>
      </c>
      <c r="L65" s="8"/>
      <c r="M65" s="151"/>
      <c r="N65" s="154"/>
      <c r="O65" s="9">
        <v>3</v>
      </c>
      <c r="P65" s="1" t="s">
        <v>512</v>
      </c>
      <c r="Q65" s="4">
        <v>85071617.061900005</v>
      </c>
      <c r="R65" s="4">
        <f t="shared" si="11"/>
        <v>-6627083.4100000001</v>
      </c>
      <c r="S65" s="4">
        <v>17422290.065699998</v>
      </c>
      <c r="T65" s="4">
        <v>9568234.4817999993</v>
      </c>
      <c r="U65" s="4">
        <v>12516012.9782</v>
      </c>
      <c r="V65" s="4">
        <v>49663061.828400001</v>
      </c>
      <c r="W65" s="5">
        <f t="shared" si="6"/>
        <v>167614133.00600001</v>
      </c>
    </row>
    <row r="66" spans="1:23" ht="25" customHeight="1" x14ac:dyDescent="0.25">
      <c r="A66" s="159"/>
      <c r="B66" s="154"/>
      <c r="C66" s="1">
        <v>19</v>
      </c>
      <c r="D66" s="1" t="s">
        <v>130</v>
      </c>
      <c r="E66" s="4">
        <v>67396685.8539</v>
      </c>
      <c r="F66" s="4">
        <f t="shared" si="9"/>
        <v>-6627083.4100000001</v>
      </c>
      <c r="G66" s="4">
        <v>13802542.5044</v>
      </c>
      <c r="H66" s="4">
        <v>7580287.2429</v>
      </c>
      <c r="I66" s="4">
        <v>9915619.6151999999</v>
      </c>
      <c r="J66" s="4">
        <v>41125821.392499998</v>
      </c>
      <c r="K66" s="5">
        <f t="shared" si="1"/>
        <v>133193873.1989</v>
      </c>
      <c r="L66" s="8"/>
      <c r="M66" s="151"/>
      <c r="N66" s="154"/>
      <c r="O66" s="9">
        <v>4</v>
      </c>
      <c r="P66" s="1" t="s">
        <v>513</v>
      </c>
      <c r="Q66" s="4">
        <v>70240946.4991</v>
      </c>
      <c r="R66" s="4">
        <f t="shared" si="11"/>
        <v>-6627083.4100000001</v>
      </c>
      <c r="S66" s="4">
        <v>14385034.476399999</v>
      </c>
      <c r="T66" s="4">
        <v>7900188.9177999999</v>
      </c>
      <c r="U66" s="4">
        <v>10334076.491699999</v>
      </c>
      <c r="V66" s="4">
        <v>41924294.987199999</v>
      </c>
      <c r="W66" s="5">
        <f t="shared" si="6"/>
        <v>138157457.96219999</v>
      </c>
    </row>
    <row r="67" spans="1:23" ht="25" customHeight="1" x14ac:dyDescent="0.25">
      <c r="A67" s="159"/>
      <c r="B67" s="154"/>
      <c r="C67" s="1">
        <v>20</v>
      </c>
      <c r="D67" s="1" t="s">
        <v>131</v>
      </c>
      <c r="E67" s="4">
        <v>70912550.738800004</v>
      </c>
      <c r="F67" s="4">
        <f t="shared" si="9"/>
        <v>-6627083.4100000001</v>
      </c>
      <c r="G67" s="4">
        <v>14522576.047599999</v>
      </c>
      <c r="H67" s="4">
        <v>7975726.0601000004</v>
      </c>
      <c r="I67" s="4">
        <v>10432885.091600001</v>
      </c>
      <c r="J67" s="4">
        <v>43067514.8772</v>
      </c>
      <c r="K67" s="5">
        <f t="shared" si="1"/>
        <v>140284169.40530002</v>
      </c>
      <c r="L67" s="8"/>
      <c r="M67" s="151"/>
      <c r="N67" s="154"/>
      <c r="O67" s="9">
        <v>5</v>
      </c>
      <c r="P67" s="1" t="s">
        <v>514</v>
      </c>
      <c r="Q67" s="4">
        <v>93547248.338300005</v>
      </c>
      <c r="R67" s="4">
        <f t="shared" si="11"/>
        <v>-6627083.4100000001</v>
      </c>
      <c r="S67" s="4">
        <v>19158061.780000001</v>
      </c>
      <c r="T67" s="4">
        <v>10521511.6174</v>
      </c>
      <c r="U67" s="4">
        <v>13762975.4167</v>
      </c>
      <c r="V67" s="4">
        <v>53852547.571900003</v>
      </c>
      <c r="W67" s="5">
        <f t="shared" si="6"/>
        <v>184215261.31430003</v>
      </c>
    </row>
    <row r="68" spans="1:23" ht="25" customHeight="1" x14ac:dyDescent="0.25">
      <c r="A68" s="159"/>
      <c r="B68" s="154"/>
      <c r="C68" s="1">
        <v>21</v>
      </c>
      <c r="D68" s="1" t="s">
        <v>132</v>
      </c>
      <c r="E68" s="4">
        <v>73759352.384599999</v>
      </c>
      <c r="F68" s="4">
        <f t="shared" si="9"/>
        <v>-6627083.4100000001</v>
      </c>
      <c r="G68" s="4">
        <v>15105588.405200001</v>
      </c>
      <c r="H68" s="4">
        <v>8295913.5280999998</v>
      </c>
      <c r="I68" s="4">
        <v>10851715.8083</v>
      </c>
      <c r="J68" s="4">
        <v>45051763.315899998</v>
      </c>
      <c r="K68" s="5">
        <f t="shared" si="1"/>
        <v>146437250.03210002</v>
      </c>
      <c r="L68" s="8"/>
      <c r="M68" s="151"/>
      <c r="N68" s="154"/>
      <c r="O68" s="9">
        <v>6</v>
      </c>
      <c r="P68" s="1" t="s">
        <v>515</v>
      </c>
      <c r="Q68" s="4">
        <v>114449399.43440001</v>
      </c>
      <c r="R68" s="4">
        <f t="shared" si="11"/>
        <v>-6627083.4100000001</v>
      </c>
      <c r="S68" s="4">
        <v>23438729.668699998</v>
      </c>
      <c r="T68" s="4">
        <v>12872432.9913</v>
      </c>
      <c r="U68" s="4">
        <v>16838167.865400001</v>
      </c>
      <c r="V68" s="4">
        <v>56881173.755000003</v>
      </c>
      <c r="W68" s="5">
        <f t="shared" si="6"/>
        <v>217852820.30479997</v>
      </c>
    </row>
    <row r="69" spans="1:23" ht="25" customHeight="1" x14ac:dyDescent="0.25">
      <c r="A69" s="159"/>
      <c r="B69" s="154"/>
      <c r="C69" s="1">
        <v>22</v>
      </c>
      <c r="D69" s="1" t="s">
        <v>133</v>
      </c>
      <c r="E69" s="4">
        <v>63398093.888400003</v>
      </c>
      <c r="F69" s="4">
        <f t="shared" si="9"/>
        <v>-6627083.4100000001</v>
      </c>
      <c r="G69" s="4">
        <v>12983648.595000001</v>
      </c>
      <c r="H69" s="4">
        <v>7130554.8075000001</v>
      </c>
      <c r="I69" s="4">
        <v>9327333.7607000005</v>
      </c>
      <c r="J69" s="4">
        <v>40675134.739600003</v>
      </c>
      <c r="K69" s="5">
        <f t="shared" si="1"/>
        <v>126887682.38120002</v>
      </c>
      <c r="L69" s="8"/>
      <c r="M69" s="151"/>
      <c r="N69" s="154"/>
      <c r="O69" s="9">
        <v>7</v>
      </c>
      <c r="P69" s="1" t="s">
        <v>516</v>
      </c>
      <c r="Q69" s="4">
        <v>77971208.661599994</v>
      </c>
      <c r="R69" s="4">
        <f t="shared" si="11"/>
        <v>-6627083.4100000001</v>
      </c>
      <c r="S69" s="4">
        <v>15968157.9003</v>
      </c>
      <c r="T69" s="4">
        <v>8769632.3764999993</v>
      </c>
      <c r="U69" s="4">
        <v>11471377.801899999</v>
      </c>
      <c r="V69" s="4">
        <v>42337374.936499998</v>
      </c>
      <c r="W69" s="5">
        <f t="shared" si="6"/>
        <v>149890668.26679999</v>
      </c>
    </row>
    <row r="70" spans="1:23" ht="25" customHeight="1" x14ac:dyDescent="0.25">
      <c r="A70" s="159"/>
      <c r="B70" s="154"/>
      <c r="C70" s="1">
        <v>23</v>
      </c>
      <c r="D70" s="1" t="s">
        <v>134</v>
      </c>
      <c r="E70" s="4">
        <v>66199943.001100004</v>
      </c>
      <c r="F70" s="4">
        <f t="shared" si="9"/>
        <v>-6627083.4100000001</v>
      </c>
      <c r="G70" s="4">
        <v>13557454.8731</v>
      </c>
      <c r="H70" s="4">
        <v>7445686.3427999998</v>
      </c>
      <c r="I70" s="4">
        <v>9739550.9145999998</v>
      </c>
      <c r="J70" s="4">
        <v>42586742.861400001</v>
      </c>
      <c r="K70" s="5">
        <f t="shared" si="1"/>
        <v>132902294.583</v>
      </c>
      <c r="L70" s="8"/>
      <c r="M70" s="151"/>
      <c r="N70" s="154"/>
      <c r="O70" s="9">
        <v>8</v>
      </c>
      <c r="P70" s="1" t="s">
        <v>517</v>
      </c>
      <c r="Q70" s="4">
        <v>82833085.121999994</v>
      </c>
      <c r="R70" s="4">
        <f t="shared" si="11"/>
        <v>-6627083.4100000001</v>
      </c>
      <c r="S70" s="4">
        <v>16963848.647500001</v>
      </c>
      <c r="T70" s="4">
        <v>9316460.75</v>
      </c>
      <c r="U70" s="4">
        <v>12186672.878900001</v>
      </c>
      <c r="V70" s="4">
        <v>44594964.731299996</v>
      </c>
      <c r="W70" s="5">
        <f t="shared" si="6"/>
        <v>159267948.71969998</v>
      </c>
    </row>
    <row r="71" spans="1:23" ht="25" customHeight="1" x14ac:dyDescent="0.25">
      <c r="A71" s="159"/>
      <c r="B71" s="154"/>
      <c r="C71" s="1">
        <v>24</v>
      </c>
      <c r="D71" s="1" t="s">
        <v>135</v>
      </c>
      <c r="E71" s="4">
        <v>67807360.060900003</v>
      </c>
      <c r="F71" s="4">
        <f t="shared" si="9"/>
        <v>-6627083.4100000001</v>
      </c>
      <c r="G71" s="4">
        <v>13886646.761499999</v>
      </c>
      <c r="H71" s="4">
        <v>7626476.8799000001</v>
      </c>
      <c r="I71" s="4">
        <v>9976039.3401999995</v>
      </c>
      <c r="J71" s="4">
        <v>39032711.443400003</v>
      </c>
      <c r="K71" s="5">
        <f t="shared" si="1"/>
        <v>131702151.07589999</v>
      </c>
      <c r="L71" s="8"/>
      <c r="M71" s="151"/>
      <c r="N71" s="154"/>
      <c r="O71" s="9">
        <v>9</v>
      </c>
      <c r="P71" s="1" t="s">
        <v>518</v>
      </c>
      <c r="Q71" s="4">
        <v>102904693.48109999</v>
      </c>
      <c r="R71" s="4">
        <f t="shared" si="11"/>
        <v>-6627083.4100000001</v>
      </c>
      <c r="S71" s="4">
        <v>21074425.065200001</v>
      </c>
      <c r="T71" s="4">
        <v>11573968.739700001</v>
      </c>
      <c r="U71" s="4">
        <v>15139673.179099999</v>
      </c>
      <c r="V71" s="4">
        <v>56562803.319700003</v>
      </c>
      <c r="W71" s="5">
        <f t="shared" si="6"/>
        <v>200628480.3748</v>
      </c>
    </row>
    <row r="72" spans="1:23" ht="25" customHeight="1" x14ac:dyDescent="0.25">
      <c r="A72" s="159"/>
      <c r="B72" s="154"/>
      <c r="C72" s="1">
        <v>25</v>
      </c>
      <c r="D72" s="1" t="s">
        <v>136</v>
      </c>
      <c r="E72" s="4">
        <v>79892091.254800007</v>
      </c>
      <c r="F72" s="4">
        <f t="shared" si="9"/>
        <v>-6627083.4100000001</v>
      </c>
      <c r="G72" s="4">
        <v>16361546.1404</v>
      </c>
      <c r="H72" s="4">
        <v>8985679.2284999993</v>
      </c>
      <c r="I72" s="4">
        <v>11753984.2963</v>
      </c>
      <c r="J72" s="4">
        <v>47463837.490400001</v>
      </c>
      <c r="K72" s="5">
        <f t="shared" si="1"/>
        <v>157830055.00040001</v>
      </c>
      <c r="L72" s="8"/>
      <c r="M72" s="151"/>
      <c r="N72" s="154"/>
      <c r="O72" s="9">
        <v>10</v>
      </c>
      <c r="P72" s="1" t="s">
        <v>519</v>
      </c>
      <c r="Q72" s="4">
        <v>71653295.688299999</v>
      </c>
      <c r="R72" s="4">
        <f t="shared" si="11"/>
        <v>-6627083.4100000001</v>
      </c>
      <c r="S72" s="4">
        <v>14674277.329600001</v>
      </c>
      <c r="T72" s="4">
        <v>8059039.6447000001</v>
      </c>
      <c r="U72" s="4">
        <v>10541865.897700001</v>
      </c>
      <c r="V72" s="4">
        <v>42312732.6492</v>
      </c>
      <c r="W72" s="5">
        <f t="shared" si="6"/>
        <v>140614127.79950002</v>
      </c>
    </row>
    <row r="73" spans="1:23" ht="25" customHeight="1" x14ac:dyDescent="0.25">
      <c r="A73" s="159"/>
      <c r="B73" s="154"/>
      <c r="C73" s="1">
        <v>26</v>
      </c>
      <c r="D73" s="1" t="s">
        <v>137</v>
      </c>
      <c r="E73" s="4">
        <v>59512154.712099999</v>
      </c>
      <c r="F73" s="4">
        <f t="shared" si="9"/>
        <v>-6627083.4100000001</v>
      </c>
      <c r="G73" s="4">
        <v>12187825.477399999</v>
      </c>
      <c r="H73" s="4">
        <v>6693492.7355000004</v>
      </c>
      <c r="I73" s="4">
        <v>8755621.7510000002</v>
      </c>
      <c r="J73" s="4">
        <v>35649790.526600003</v>
      </c>
      <c r="K73" s="5">
        <f t="shared" ref="K73:K136" si="12">E73+F73+G73+H73+I73+J73</f>
        <v>116171801.79260001</v>
      </c>
      <c r="L73" s="8"/>
      <c r="M73" s="151"/>
      <c r="N73" s="154"/>
      <c r="O73" s="9">
        <v>11</v>
      </c>
      <c r="P73" s="1" t="s">
        <v>520</v>
      </c>
      <c r="Q73" s="4">
        <v>75684580.679199994</v>
      </c>
      <c r="R73" s="4">
        <f t="shared" si="11"/>
        <v>-6627083.4100000001</v>
      </c>
      <c r="S73" s="4">
        <v>15499866.625700001</v>
      </c>
      <c r="T73" s="4">
        <v>8512449.1528999992</v>
      </c>
      <c r="U73" s="4">
        <v>11134961.656400001</v>
      </c>
      <c r="V73" s="4">
        <v>45262582.684799999</v>
      </c>
      <c r="W73" s="5">
        <f t="shared" ref="W73:W136" si="13">Q73+R73+S73+T73+U73+V73</f>
        <v>149467357.389</v>
      </c>
    </row>
    <row r="74" spans="1:23" ht="25" customHeight="1" x14ac:dyDescent="0.25">
      <c r="A74" s="159"/>
      <c r="B74" s="154"/>
      <c r="C74" s="1">
        <v>27</v>
      </c>
      <c r="D74" s="1" t="s">
        <v>138</v>
      </c>
      <c r="E74" s="4">
        <v>73021899.829400003</v>
      </c>
      <c r="F74" s="4">
        <f t="shared" si="9"/>
        <v>-6627083.4100000001</v>
      </c>
      <c r="G74" s="4">
        <v>14954561.390900001</v>
      </c>
      <c r="H74" s="4">
        <v>8212970.2479999997</v>
      </c>
      <c r="I74" s="4">
        <v>10743219.390000001</v>
      </c>
      <c r="J74" s="4">
        <v>42948954.795900002</v>
      </c>
      <c r="K74" s="5">
        <f t="shared" si="12"/>
        <v>143254522.24419999</v>
      </c>
      <c r="L74" s="8"/>
      <c r="M74" s="151"/>
      <c r="N74" s="154"/>
      <c r="O74" s="9">
        <v>12</v>
      </c>
      <c r="P74" s="1" t="s">
        <v>521</v>
      </c>
      <c r="Q74" s="4">
        <v>83496543.546800002</v>
      </c>
      <c r="R74" s="4">
        <f t="shared" si="11"/>
        <v>-6627083.4100000001</v>
      </c>
      <c r="S74" s="4">
        <v>17099721.991900001</v>
      </c>
      <c r="T74" s="4">
        <v>9391081.7105999999</v>
      </c>
      <c r="U74" s="4">
        <v>12284283.040100001</v>
      </c>
      <c r="V74" s="4">
        <v>49452068.428300001</v>
      </c>
      <c r="W74" s="5">
        <f t="shared" si="13"/>
        <v>165096615.30770001</v>
      </c>
    </row>
    <row r="75" spans="1:23" ht="25" customHeight="1" x14ac:dyDescent="0.25">
      <c r="A75" s="159"/>
      <c r="B75" s="154"/>
      <c r="C75" s="1">
        <v>28</v>
      </c>
      <c r="D75" s="1" t="s">
        <v>139</v>
      </c>
      <c r="E75" s="4">
        <v>59533347.718000002</v>
      </c>
      <c r="F75" s="4">
        <f t="shared" si="9"/>
        <v>-6627083.4100000001</v>
      </c>
      <c r="G75" s="4">
        <v>12192165.711100001</v>
      </c>
      <c r="H75" s="4">
        <v>6695876.3700999999</v>
      </c>
      <c r="I75" s="4">
        <v>8758739.7349999994</v>
      </c>
      <c r="J75" s="4">
        <v>36681302.819700003</v>
      </c>
      <c r="K75" s="5">
        <f t="shared" si="12"/>
        <v>117234348.9439</v>
      </c>
      <c r="L75" s="8"/>
      <c r="M75" s="151"/>
      <c r="N75" s="154"/>
      <c r="O75" s="9">
        <v>13</v>
      </c>
      <c r="P75" s="1" t="s">
        <v>522</v>
      </c>
      <c r="Q75" s="4">
        <v>69487362.535899997</v>
      </c>
      <c r="R75" s="4">
        <f t="shared" si="11"/>
        <v>-6627083.4100000001</v>
      </c>
      <c r="S75" s="4">
        <v>14230703.8212</v>
      </c>
      <c r="T75" s="4">
        <v>7815431.2945999997</v>
      </c>
      <c r="U75" s="4">
        <v>10223206.768100001</v>
      </c>
      <c r="V75" s="4">
        <v>38768894.627099998</v>
      </c>
      <c r="W75" s="5">
        <f t="shared" si="13"/>
        <v>133898515.63689998</v>
      </c>
    </row>
    <row r="76" spans="1:23" ht="25" customHeight="1" x14ac:dyDescent="0.25">
      <c r="A76" s="159"/>
      <c r="B76" s="154"/>
      <c r="C76" s="1">
        <v>29</v>
      </c>
      <c r="D76" s="1" t="s">
        <v>140</v>
      </c>
      <c r="E76" s="4">
        <v>77641042.736499995</v>
      </c>
      <c r="F76" s="4">
        <f t="shared" si="9"/>
        <v>-6627083.4100000001</v>
      </c>
      <c r="G76" s="4">
        <v>15900541.3824</v>
      </c>
      <c r="H76" s="4">
        <v>8732497.7234000005</v>
      </c>
      <c r="I76" s="4">
        <v>11422802.7172</v>
      </c>
      <c r="J76" s="4">
        <v>42084693.368699998</v>
      </c>
      <c r="K76" s="5">
        <f t="shared" si="12"/>
        <v>149154494.51819998</v>
      </c>
      <c r="L76" s="8"/>
      <c r="M76" s="151"/>
      <c r="N76" s="154"/>
      <c r="O76" s="9">
        <v>14</v>
      </c>
      <c r="P76" s="1" t="s">
        <v>523</v>
      </c>
      <c r="Q76" s="4">
        <v>79741289.719099998</v>
      </c>
      <c r="R76" s="4">
        <f t="shared" si="11"/>
        <v>-6627083.4100000001</v>
      </c>
      <c r="S76" s="4">
        <v>16330662.6544</v>
      </c>
      <c r="T76" s="4">
        <v>8968718.1725999992</v>
      </c>
      <c r="U76" s="4">
        <v>11731797.8839</v>
      </c>
      <c r="V76" s="4">
        <v>45617471.2086</v>
      </c>
      <c r="W76" s="5">
        <f t="shared" si="13"/>
        <v>155762856.22860003</v>
      </c>
    </row>
    <row r="77" spans="1:23" ht="25" customHeight="1" x14ac:dyDescent="0.25">
      <c r="A77" s="159"/>
      <c r="B77" s="154"/>
      <c r="C77" s="1">
        <v>30</v>
      </c>
      <c r="D77" s="1" t="s">
        <v>141</v>
      </c>
      <c r="E77" s="4">
        <v>64244140.6796</v>
      </c>
      <c r="F77" s="4">
        <f t="shared" si="9"/>
        <v>-6627083.4100000001</v>
      </c>
      <c r="G77" s="4">
        <v>13156915.227399999</v>
      </c>
      <c r="H77" s="4">
        <v>7225711.9746000003</v>
      </c>
      <c r="I77" s="4">
        <v>9451806.9162000008</v>
      </c>
      <c r="J77" s="4">
        <v>37419383.859899998</v>
      </c>
      <c r="K77" s="5">
        <f t="shared" si="12"/>
        <v>124870875.24770001</v>
      </c>
      <c r="L77" s="8"/>
      <c r="M77" s="151"/>
      <c r="N77" s="154"/>
      <c r="O77" s="9">
        <v>15</v>
      </c>
      <c r="P77" s="1" t="s">
        <v>524</v>
      </c>
      <c r="Q77" s="4">
        <v>92253121.667899996</v>
      </c>
      <c r="R77" s="4">
        <f t="shared" si="11"/>
        <v>-6627083.4100000001</v>
      </c>
      <c r="S77" s="4">
        <v>18893030.374600001</v>
      </c>
      <c r="T77" s="4">
        <v>10375957.6964</v>
      </c>
      <c r="U77" s="4">
        <v>13572579.292099999</v>
      </c>
      <c r="V77" s="4">
        <v>47703752.571999997</v>
      </c>
      <c r="W77" s="5">
        <f t="shared" si="13"/>
        <v>176171358.19299999</v>
      </c>
    </row>
    <row r="78" spans="1:23" ht="25" customHeight="1" x14ac:dyDescent="0.25">
      <c r="A78" s="159"/>
      <c r="B78" s="155"/>
      <c r="C78" s="1">
        <v>31</v>
      </c>
      <c r="D78" s="1" t="s">
        <v>142</v>
      </c>
      <c r="E78" s="4">
        <v>97108151.413299993</v>
      </c>
      <c r="F78" s="4">
        <f t="shared" si="9"/>
        <v>-6627083.4100000001</v>
      </c>
      <c r="G78" s="4">
        <v>19887318.944899999</v>
      </c>
      <c r="H78" s="4">
        <v>10922016.001399999</v>
      </c>
      <c r="I78" s="4">
        <v>14286867.0581</v>
      </c>
      <c r="J78" s="4">
        <v>61014027.614399999</v>
      </c>
      <c r="K78" s="5">
        <f t="shared" si="12"/>
        <v>196591297.62209997</v>
      </c>
      <c r="L78" s="8"/>
      <c r="M78" s="151"/>
      <c r="N78" s="154"/>
      <c r="O78" s="9">
        <v>16</v>
      </c>
      <c r="P78" s="1" t="s">
        <v>525</v>
      </c>
      <c r="Q78" s="4">
        <v>73912628.209399998</v>
      </c>
      <c r="R78" s="4">
        <f t="shared" si="11"/>
        <v>-6627083.4100000001</v>
      </c>
      <c r="S78" s="4">
        <v>15136978.614700001</v>
      </c>
      <c r="T78" s="4">
        <v>8313152.8739999998</v>
      </c>
      <c r="U78" s="4">
        <v>10874266.246200001</v>
      </c>
      <c r="V78" s="4">
        <v>42664454.2927</v>
      </c>
      <c r="W78" s="5">
        <f t="shared" si="13"/>
        <v>144274396.82699999</v>
      </c>
    </row>
    <row r="79" spans="1:23" ht="25" customHeight="1" x14ac:dyDescent="0.3">
      <c r="A79" s="1"/>
      <c r="B79" s="156" t="s">
        <v>854</v>
      </c>
      <c r="C79" s="157"/>
      <c r="D79" s="158"/>
      <c r="E79" s="11">
        <f>SUM(E48:E78)</f>
        <v>2197194607.8843999</v>
      </c>
      <c r="F79" s="11">
        <f t="shared" ref="F79:K79" si="14">SUM(F48:F78)</f>
        <v>-205439585.70999992</v>
      </c>
      <c r="G79" s="11">
        <f t="shared" si="14"/>
        <v>449975715.89029998</v>
      </c>
      <c r="H79" s="11">
        <f t="shared" si="14"/>
        <v>247124410.42609999</v>
      </c>
      <c r="I79" s="11">
        <f t="shared" si="14"/>
        <v>323258416.58759993</v>
      </c>
      <c r="J79" s="11">
        <f t="shared" si="14"/>
        <v>1329654537.0305004</v>
      </c>
      <c r="K79" s="11">
        <f t="shared" si="14"/>
        <v>4341768102.108902</v>
      </c>
      <c r="L79" s="8"/>
      <c r="M79" s="151"/>
      <c r="N79" s="154"/>
      <c r="O79" s="9">
        <v>17</v>
      </c>
      <c r="P79" s="1" t="s">
        <v>526</v>
      </c>
      <c r="Q79" s="4">
        <v>72838590.1796</v>
      </c>
      <c r="R79" s="4">
        <f t="shared" si="11"/>
        <v>-6627083.4100000001</v>
      </c>
      <c r="S79" s="4">
        <v>14917020.3872</v>
      </c>
      <c r="T79" s="4">
        <v>8192352.9166999999</v>
      </c>
      <c r="U79" s="4">
        <v>10716250.278200001</v>
      </c>
      <c r="V79" s="4">
        <v>39217601.979800001</v>
      </c>
      <c r="W79" s="5">
        <f t="shared" si="13"/>
        <v>139254732.33149999</v>
      </c>
    </row>
    <row r="80" spans="1:23" ht="25" customHeight="1" x14ac:dyDescent="0.25">
      <c r="A80" s="159">
        <v>4</v>
      </c>
      <c r="B80" s="153" t="s">
        <v>40</v>
      </c>
      <c r="C80" s="1">
        <v>1</v>
      </c>
      <c r="D80" s="1" t="s">
        <v>143</v>
      </c>
      <c r="E80" s="4">
        <v>109225084.61300001</v>
      </c>
      <c r="F80" s="4">
        <f>-6627083.41</f>
        <v>-6627083.4100000001</v>
      </c>
      <c r="G80" s="4">
        <v>22368813.151799999</v>
      </c>
      <c r="H80" s="4">
        <v>12284840.196599999</v>
      </c>
      <c r="I80" s="4">
        <v>16069549.677999999</v>
      </c>
      <c r="J80" s="4">
        <v>70088204.8715</v>
      </c>
      <c r="K80" s="5">
        <f t="shared" si="12"/>
        <v>223409409.10089999</v>
      </c>
      <c r="L80" s="8"/>
      <c r="M80" s="151"/>
      <c r="N80" s="154"/>
      <c r="O80" s="9">
        <v>18</v>
      </c>
      <c r="P80" s="1" t="s">
        <v>527</v>
      </c>
      <c r="Q80" s="4">
        <v>75588195.775800005</v>
      </c>
      <c r="R80" s="4">
        <f t="shared" si="11"/>
        <v>-6627083.4100000001</v>
      </c>
      <c r="S80" s="4">
        <v>15480127.424799999</v>
      </c>
      <c r="T80" s="4">
        <v>8501608.4825999998</v>
      </c>
      <c r="U80" s="4">
        <v>11120781.195900001</v>
      </c>
      <c r="V80" s="4">
        <v>42899991.015100002</v>
      </c>
      <c r="W80" s="5">
        <f t="shared" si="13"/>
        <v>146963620.4842</v>
      </c>
    </row>
    <row r="81" spans="1:23" ht="25" customHeight="1" x14ac:dyDescent="0.25">
      <c r="A81" s="159"/>
      <c r="B81" s="154"/>
      <c r="C81" s="1">
        <v>2</v>
      </c>
      <c r="D81" s="1" t="s">
        <v>144</v>
      </c>
      <c r="E81" s="4">
        <v>71832632.100899994</v>
      </c>
      <c r="F81" s="4">
        <f t="shared" ref="F81:F100" si="15">-6627083.41</f>
        <v>-6627083.4100000001</v>
      </c>
      <c r="G81" s="4">
        <v>14711004.631999999</v>
      </c>
      <c r="H81" s="4">
        <v>8079210.0953000002</v>
      </c>
      <c r="I81" s="4">
        <v>10568250.454</v>
      </c>
      <c r="J81" s="4">
        <v>48628533.265100002</v>
      </c>
      <c r="K81" s="5">
        <f t="shared" si="12"/>
        <v>147192547.13730001</v>
      </c>
      <c r="L81" s="8"/>
      <c r="M81" s="151"/>
      <c r="N81" s="154"/>
      <c r="O81" s="9">
        <v>19</v>
      </c>
      <c r="P81" s="1" t="s">
        <v>528</v>
      </c>
      <c r="Q81" s="4">
        <v>91451604.787400007</v>
      </c>
      <c r="R81" s="4">
        <f t="shared" si="11"/>
        <v>-6627083.4100000001</v>
      </c>
      <c r="S81" s="4">
        <v>18728883.270399999</v>
      </c>
      <c r="T81" s="4">
        <v>10285808.9286</v>
      </c>
      <c r="U81" s="4">
        <v>13454657.5219</v>
      </c>
      <c r="V81" s="4">
        <v>45184499.292400002</v>
      </c>
      <c r="W81" s="5">
        <f t="shared" si="13"/>
        <v>172478370.39070001</v>
      </c>
    </row>
    <row r="82" spans="1:23" ht="25" customHeight="1" x14ac:dyDescent="0.25">
      <c r="A82" s="159"/>
      <c r="B82" s="154"/>
      <c r="C82" s="1">
        <v>3</v>
      </c>
      <c r="D82" s="1" t="s">
        <v>145</v>
      </c>
      <c r="E82" s="4">
        <v>73895464.736499995</v>
      </c>
      <c r="F82" s="4">
        <f t="shared" si="15"/>
        <v>-6627083.4100000001</v>
      </c>
      <c r="G82" s="4">
        <v>15133463.611500001</v>
      </c>
      <c r="H82" s="4">
        <v>8311222.4518999998</v>
      </c>
      <c r="I82" s="4">
        <v>10871741.100199999</v>
      </c>
      <c r="J82" s="4">
        <v>50022455.422700003</v>
      </c>
      <c r="K82" s="5">
        <f t="shared" si="12"/>
        <v>151607263.91280001</v>
      </c>
      <c r="L82" s="8"/>
      <c r="M82" s="151"/>
      <c r="N82" s="154"/>
      <c r="O82" s="9">
        <v>20</v>
      </c>
      <c r="P82" s="1" t="s">
        <v>529</v>
      </c>
      <c r="Q82" s="4">
        <v>70274235.848900005</v>
      </c>
      <c r="R82" s="4">
        <f t="shared" si="11"/>
        <v>-6627083.4100000001</v>
      </c>
      <c r="S82" s="4">
        <v>14391851.9877</v>
      </c>
      <c r="T82" s="4">
        <v>7903933.0608000001</v>
      </c>
      <c r="U82" s="4">
        <v>10338974.1291</v>
      </c>
      <c r="V82" s="4">
        <v>40191417.672399998</v>
      </c>
      <c r="W82" s="5">
        <f t="shared" si="13"/>
        <v>136473329.28890002</v>
      </c>
    </row>
    <row r="83" spans="1:23" ht="25" customHeight="1" x14ac:dyDescent="0.25">
      <c r="A83" s="159"/>
      <c r="B83" s="154"/>
      <c r="C83" s="1">
        <v>4</v>
      </c>
      <c r="D83" s="1" t="s">
        <v>146</v>
      </c>
      <c r="E83" s="4">
        <v>89317085.154400006</v>
      </c>
      <c r="F83" s="4">
        <f t="shared" si="15"/>
        <v>-6627083.4100000001</v>
      </c>
      <c r="G83" s="4">
        <v>18291743.1116</v>
      </c>
      <c r="H83" s="4">
        <v>10045733.741800001</v>
      </c>
      <c r="I83" s="4">
        <v>13140620.0514</v>
      </c>
      <c r="J83" s="4">
        <v>61659355.019699998</v>
      </c>
      <c r="K83" s="5">
        <f t="shared" si="12"/>
        <v>185827453.66890001</v>
      </c>
      <c r="L83" s="8"/>
      <c r="M83" s="152"/>
      <c r="N83" s="155"/>
      <c r="O83" s="9">
        <v>21</v>
      </c>
      <c r="P83" s="1" t="s">
        <v>530</v>
      </c>
      <c r="Q83" s="4">
        <v>83938911.145999998</v>
      </c>
      <c r="R83" s="4">
        <f t="shared" si="11"/>
        <v>-6627083.4100000001</v>
      </c>
      <c r="S83" s="4">
        <v>17190316.915199999</v>
      </c>
      <c r="T83" s="4">
        <v>9440835.9889000002</v>
      </c>
      <c r="U83" s="4">
        <v>12349365.6</v>
      </c>
      <c r="V83" s="4">
        <v>46700346.341600001</v>
      </c>
      <c r="W83" s="5">
        <f t="shared" si="13"/>
        <v>162992692.5817</v>
      </c>
    </row>
    <row r="84" spans="1:23" ht="25" customHeight="1" x14ac:dyDescent="0.3">
      <c r="A84" s="159"/>
      <c r="B84" s="154"/>
      <c r="C84" s="1">
        <v>5</v>
      </c>
      <c r="D84" s="1" t="s">
        <v>147</v>
      </c>
      <c r="E84" s="4">
        <v>67833420.365199998</v>
      </c>
      <c r="F84" s="4">
        <f t="shared" si="15"/>
        <v>-6627083.4100000001</v>
      </c>
      <c r="G84" s="4">
        <v>13891983.7963</v>
      </c>
      <c r="H84" s="4">
        <v>7629407.9527000003</v>
      </c>
      <c r="I84" s="4">
        <v>9979873.4168999996</v>
      </c>
      <c r="J84" s="4">
        <v>44598381.186700001</v>
      </c>
      <c r="K84" s="5">
        <f t="shared" si="12"/>
        <v>137305983.30779999</v>
      </c>
      <c r="L84" s="8"/>
      <c r="M84" s="15"/>
      <c r="N84" s="156" t="s">
        <v>872</v>
      </c>
      <c r="O84" s="157"/>
      <c r="P84" s="158"/>
      <c r="Q84" s="11">
        <f>SUM(Q63:Q83)</f>
        <v>1730151848.7321</v>
      </c>
      <c r="R84" s="11">
        <f t="shared" ref="R84:W84" si="16">SUM(R63:R83)</f>
        <v>-139168751.60999995</v>
      </c>
      <c r="S84" s="11">
        <f t="shared" si="16"/>
        <v>354327429.14009994</v>
      </c>
      <c r="T84" s="11">
        <f t="shared" si="16"/>
        <v>194594850.19290003</v>
      </c>
      <c r="U84" s="11">
        <f t="shared" si="16"/>
        <v>254545566.9109</v>
      </c>
      <c r="V84" s="11">
        <f t="shared" si="16"/>
        <v>957167554.99880028</v>
      </c>
      <c r="W84" s="11">
        <f t="shared" si="16"/>
        <v>3351618498.3647995</v>
      </c>
    </row>
    <row r="85" spans="1:23" ht="25" customHeight="1" x14ac:dyDescent="0.25">
      <c r="A85" s="159"/>
      <c r="B85" s="154"/>
      <c r="C85" s="1">
        <v>6</v>
      </c>
      <c r="D85" s="1" t="s">
        <v>148</v>
      </c>
      <c r="E85" s="4">
        <v>78091392.891000003</v>
      </c>
      <c r="F85" s="4">
        <f t="shared" si="15"/>
        <v>-6627083.4100000001</v>
      </c>
      <c r="G85" s="4">
        <v>15992771.0977</v>
      </c>
      <c r="H85" s="4">
        <v>8783149.8213</v>
      </c>
      <c r="I85" s="4">
        <v>11489059.696599999</v>
      </c>
      <c r="J85" s="4">
        <v>52163365.4714</v>
      </c>
      <c r="K85" s="5">
        <f t="shared" si="12"/>
        <v>159892655.56800002</v>
      </c>
      <c r="L85" s="8"/>
      <c r="M85" s="150">
        <v>22</v>
      </c>
      <c r="N85" s="153" t="s">
        <v>58</v>
      </c>
      <c r="O85" s="9">
        <v>1</v>
      </c>
      <c r="P85" s="1" t="s">
        <v>531</v>
      </c>
      <c r="Q85" s="4">
        <v>89658806.953700006</v>
      </c>
      <c r="R85" s="4">
        <f>-6627083.41</f>
        <v>-6627083.4100000001</v>
      </c>
      <c r="S85" s="4">
        <v>18361726.221299998</v>
      </c>
      <c r="T85" s="4">
        <v>10084168.1153</v>
      </c>
      <c r="U85" s="4">
        <v>13190895.2739</v>
      </c>
      <c r="V85" s="4">
        <v>50178248.562299997</v>
      </c>
      <c r="W85" s="5">
        <f t="shared" si="13"/>
        <v>174846761.71650001</v>
      </c>
    </row>
    <row r="86" spans="1:23" ht="25" customHeight="1" x14ac:dyDescent="0.25">
      <c r="A86" s="159"/>
      <c r="B86" s="154"/>
      <c r="C86" s="1">
        <v>7</v>
      </c>
      <c r="D86" s="1" t="s">
        <v>149</v>
      </c>
      <c r="E86" s="4">
        <v>72373104.758300006</v>
      </c>
      <c r="F86" s="4">
        <f t="shared" si="15"/>
        <v>-6627083.4100000001</v>
      </c>
      <c r="G86" s="4">
        <v>14821691.0364</v>
      </c>
      <c r="H86" s="4">
        <v>8139998.5143999998</v>
      </c>
      <c r="I86" s="4">
        <v>10647766.5491</v>
      </c>
      <c r="J86" s="4">
        <v>49131176.547899999</v>
      </c>
      <c r="K86" s="5">
        <f t="shared" si="12"/>
        <v>148486653.99610001</v>
      </c>
      <c r="L86" s="8"/>
      <c r="M86" s="151"/>
      <c r="N86" s="154"/>
      <c r="O86" s="9">
        <v>2</v>
      </c>
      <c r="P86" s="1" t="s">
        <v>532</v>
      </c>
      <c r="Q86" s="4">
        <v>79278618.234099999</v>
      </c>
      <c r="R86" s="4">
        <f t="shared" ref="R86:R105" si="17">-6627083.41</f>
        <v>-6627083.4100000001</v>
      </c>
      <c r="S86" s="4">
        <v>16235909.585200001</v>
      </c>
      <c r="T86" s="4">
        <v>8916680.2613999993</v>
      </c>
      <c r="U86" s="4">
        <v>11663728.1503</v>
      </c>
      <c r="V86" s="4">
        <v>42273616.365400001</v>
      </c>
      <c r="W86" s="5">
        <f t="shared" si="13"/>
        <v>151741469.1864</v>
      </c>
    </row>
    <row r="87" spans="1:23" ht="25" customHeight="1" x14ac:dyDescent="0.25">
      <c r="A87" s="159"/>
      <c r="B87" s="154"/>
      <c r="C87" s="1">
        <v>8</v>
      </c>
      <c r="D87" s="1" t="s">
        <v>150</v>
      </c>
      <c r="E87" s="4">
        <v>64710548.271799996</v>
      </c>
      <c r="F87" s="4">
        <f t="shared" si="15"/>
        <v>-6627083.4100000001</v>
      </c>
      <c r="G87" s="4">
        <v>13252433.434800001</v>
      </c>
      <c r="H87" s="4">
        <v>7278170.0959000001</v>
      </c>
      <c r="I87" s="4">
        <v>9520426.3180999998</v>
      </c>
      <c r="J87" s="4">
        <v>42992574.943999998</v>
      </c>
      <c r="K87" s="5">
        <f t="shared" si="12"/>
        <v>131127069.65459999</v>
      </c>
      <c r="L87" s="8"/>
      <c r="M87" s="151"/>
      <c r="N87" s="154"/>
      <c r="O87" s="9">
        <v>3</v>
      </c>
      <c r="P87" s="1" t="s">
        <v>533</v>
      </c>
      <c r="Q87" s="4">
        <v>100053458.2045</v>
      </c>
      <c r="R87" s="4">
        <f t="shared" si="17"/>
        <v>-6627083.4100000001</v>
      </c>
      <c r="S87" s="4">
        <v>20490504.719599999</v>
      </c>
      <c r="T87" s="4">
        <v>11253282.609200001</v>
      </c>
      <c r="U87" s="4">
        <v>14720190.1722</v>
      </c>
      <c r="V87" s="4">
        <v>56626709.610799998</v>
      </c>
      <c r="W87" s="5">
        <f t="shared" si="13"/>
        <v>196517061.90630001</v>
      </c>
    </row>
    <row r="88" spans="1:23" ht="25" customHeight="1" x14ac:dyDescent="0.25">
      <c r="A88" s="159"/>
      <c r="B88" s="154"/>
      <c r="C88" s="1">
        <v>9</v>
      </c>
      <c r="D88" s="1" t="s">
        <v>151</v>
      </c>
      <c r="E88" s="4">
        <v>71873194.059300005</v>
      </c>
      <c r="F88" s="4">
        <f t="shared" si="15"/>
        <v>-6627083.4100000001</v>
      </c>
      <c r="G88" s="4">
        <v>14719311.541200001</v>
      </c>
      <c r="H88" s="4">
        <v>8083772.2083000001</v>
      </c>
      <c r="I88" s="4">
        <v>10574218.0612</v>
      </c>
      <c r="J88" s="4">
        <v>49113461.8112</v>
      </c>
      <c r="K88" s="5">
        <f t="shared" si="12"/>
        <v>147736874.2712</v>
      </c>
      <c r="L88" s="8"/>
      <c r="M88" s="151"/>
      <c r="N88" s="154"/>
      <c r="O88" s="9">
        <v>4</v>
      </c>
      <c r="P88" s="1" t="s">
        <v>534</v>
      </c>
      <c r="Q88" s="4">
        <v>79221303.486900002</v>
      </c>
      <c r="R88" s="4">
        <f t="shared" si="17"/>
        <v>-6627083.4100000001</v>
      </c>
      <c r="S88" s="4">
        <v>16224171.778999999</v>
      </c>
      <c r="T88" s="4">
        <v>8910233.9169999994</v>
      </c>
      <c r="U88" s="4">
        <v>11655295.818299999</v>
      </c>
      <c r="V88" s="4">
        <v>44022526.011799999</v>
      </c>
      <c r="W88" s="5">
        <f t="shared" si="13"/>
        <v>153406447.60299999</v>
      </c>
    </row>
    <row r="89" spans="1:23" ht="25" customHeight="1" x14ac:dyDescent="0.25">
      <c r="A89" s="159"/>
      <c r="B89" s="154"/>
      <c r="C89" s="1">
        <v>10</v>
      </c>
      <c r="D89" s="1" t="s">
        <v>152</v>
      </c>
      <c r="E89" s="4">
        <v>113705983.91859999</v>
      </c>
      <c r="F89" s="4">
        <f t="shared" si="15"/>
        <v>-6627083.4100000001</v>
      </c>
      <c r="G89" s="4">
        <v>23286481.466499999</v>
      </c>
      <c r="H89" s="4">
        <v>12788819.040899999</v>
      </c>
      <c r="I89" s="4">
        <v>16728794.157</v>
      </c>
      <c r="J89" s="4">
        <v>76086573.057099998</v>
      </c>
      <c r="K89" s="5">
        <f t="shared" si="12"/>
        <v>235969568.23010001</v>
      </c>
      <c r="L89" s="8"/>
      <c r="M89" s="151"/>
      <c r="N89" s="154"/>
      <c r="O89" s="9">
        <v>5</v>
      </c>
      <c r="P89" s="1" t="s">
        <v>535</v>
      </c>
      <c r="Q89" s="4">
        <v>108320128.6618</v>
      </c>
      <c r="R89" s="4">
        <f t="shared" si="17"/>
        <v>-6627083.4100000001</v>
      </c>
      <c r="S89" s="4">
        <v>22183482.184500001</v>
      </c>
      <c r="T89" s="4">
        <v>12183057.3572</v>
      </c>
      <c r="U89" s="4">
        <v>15936409.6153</v>
      </c>
      <c r="V89" s="4">
        <v>55929896.979500003</v>
      </c>
      <c r="W89" s="5">
        <f t="shared" si="13"/>
        <v>207925891.3883</v>
      </c>
    </row>
    <row r="90" spans="1:23" ht="25" customHeight="1" x14ac:dyDescent="0.25">
      <c r="A90" s="159"/>
      <c r="B90" s="154"/>
      <c r="C90" s="1">
        <v>11</v>
      </c>
      <c r="D90" s="1" t="s">
        <v>153</v>
      </c>
      <c r="E90" s="4">
        <v>79025796.138500005</v>
      </c>
      <c r="F90" s="4">
        <f t="shared" si="15"/>
        <v>-6627083.4100000001</v>
      </c>
      <c r="G90" s="4">
        <v>16184132.740700001</v>
      </c>
      <c r="H90" s="4">
        <v>8888244.6776000001</v>
      </c>
      <c r="I90" s="4">
        <v>11626532.1413</v>
      </c>
      <c r="J90" s="4">
        <v>54007479.456799999</v>
      </c>
      <c r="K90" s="5">
        <f t="shared" si="12"/>
        <v>163105101.74489999</v>
      </c>
      <c r="L90" s="8"/>
      <c r="M90" s="151"/>
      <c r="N90" s="154"/>
      <c r="O90" s="9">
        <v>6</v>
      </c>
      <c r="P90" s="1" t="s">
        <v>536</v>
      </c>
      <c r="Q90" s="4">
        <v>84219692.7852</v>
      </c>
      <c r="R90" s="4">
        <f t="shared" si="17"/>
        <v>-6627083.4100000001</v>
      </c>
      <c r="S90" s="4">
        <v>17247819.750300001</v>
      </c>
      <c r="T90" s="4">
        <v>9472416.2579999994</v>
      </c>
      <c r="U90" s="4">
        <v>12390675.107999999</v>
      </c>
      <c r="V90" s="4">
        <v>42848405.140100002</v>
      </c>
      <c r="W90" s="5">
        <f t="shared" si="13"/>
        <v>159551925.63160002</v>
      </c>
    </row>
    <row r="91" spans="1:23" ht="25" customHeight="1" x14ac:dyDescent="0.25">
      <c r="A91" s="159"/>
      <c r="B91" s="154"/>
      <c r="C91" s="1">
        <v>12</v>
      </c>
      <c r="D91" s="1" t="s">
        <v>154</v>
      </c>
      <c r="E91" s="4">
        <v>96616970.061100006</v>
      </c>
      <c r="F91" s="4">
        <f t="shared" si="15"/>
        <v>-6627083.4100000001</v>
      </c>
      <c r="G91" s="4">
        <v>19786727.181299999</v>
      </c>
      <c r="H91" s="4">
        <v>10866771.5085</v>
      </c>
      <c r="I91" s="4">
        <v>14214602.860099999</v>
      </c>
      <c r="J91" s="4">
        <v>63357198.721199997</v>
      </c>
      <c r="K91" s="5">
        <f t="shared" si="12"/>
        <v>198215186.92219999</v>
      </c>
      <c r="L91" s="8"/>
      <c r="M91" s="151"/>
      <c r="N91" s="154"/>
      <c r="O91" s="9">
        <v>7</v>
      </c>
      <c r="P91" s="1" t="s">
        <v>537</v>
      </c>
      <c r="Q91" s="4">
        <v>70667970.828299999</v>
      </c>
      <c r="R91" s="4">
        <f t="shared" si="17"/>
        <v>-6627083.4100000001</v>
      </c>
      <c r="S91" s="4">
        <v>14472487.166099999</v>
      </c>
      <c r="T91" s="4">
        <v>7948217.4971000003</v>
      </c>
      <c r="U91" s="4">
        <v>10396901.6998</v>
      </c>
      <c r="V91" s="4">
        <v>38067009.6752</v>
      </c>
      <c r="W91" s="5">
        <f t="shared" si="13"/>
        <v>134925503.45649999</v>
      </c>
    </row>
    <row r="92" spans="1:23" ht="25" customHeight="1" x14ac:dyDescent="0.25">
      <c r="A92" s="159"/>
      <c r="B92" s="154"/>
      <c r="C92" s="1">
        <v>13</v>
      </c>
      <c r="D92" s="1" t="s">
        <v>155</v>
      </c>
      <c r="E92" s="4">
        <v>70988812.157199994</v>
      </c>
      <c r="F92" s="4">
        <f t="shared" si="15"/>
        <v>-6627083.4100000001</v>
      </c>
      <c r="G92" s="4">
        <v>14538194.048</v>
      </c>
      <c r="H92" s="4">
        <v>7984303.3876999998</v>
      </c>
      <c r="I92" s="4">
        <v>10444104.919500001</v>
      </c>
      <c r="J92" s="4">
        <v>48146969.529299997</v>
      </c>
      <c r="K92" s="5">
        <f t="shared" si="12"/>
        <v>145475300.63170001</v>
      </c>
      <c r="L92" s="8"/>
      <c r="M92" s="151"/>
      <c r="N92" s="154"/>
      <c r="O92" s="9">
        <v>8</v>
      </c>
      <c r="P92" s="1" t="s">
        <v>538</v>
      </c>
      <c r="Q92" s="4">
        <v>82808844.549199998</v>
      </c>
      <c r="R92" s="4">
        <f t="shared" si="17"/>
        <v>-6627083.4100000001</v>
      </c>
      <c r="S92" s="4">
        <v>16958884.285599999</v>
      </c>
      <c r="T92" s="4">
        <v>9313734.3474000003</v>
      </c>
      <c r="U92" s="4">
        <v>12183106.527000001</v>
      </c>
      <c r="V92" s="4">
        <v>44816918.142300002</v>
      </c>
      <c r="W92" s="5">
        <f t="shared" si="13"/>
        <v>159454404.44150001</v>
      </c>
    </row>
    <row r="93" spans="1:23" ht="25" customHeight="1" x14ac:dyDescent="0.25">
      <c r="A93" s="159"/>
      <c r="B93" s="154"/>
      <c r="C93" s="1">
        <v>14</v>
      </c>
      <c r="D93" s="1" t="s">
        <v>156</v>
      </c>
      <c r="E93" s="4">
        <v>70385829.667099997</v>
      </c>
      <c r="F93" s="4">
        <f t="shared" si="15"/>
        <v>-6627083.4100000001</v>
      </c>
      <c r="G93" s="4">
        <v>14414705.9069</v>
      </c>
      <c r="H93" s="4">
        <v>7916484.3189000003</v>
      </c>
      <c r="I93" s="4">
        <v>10355392.1745</v>
      </c>
      <c r="J93" s="4">
        <v>49047946.975000001</v>
      </c>
      <c r="K93" s="5">
        <f t="shared" si="12"/>
        <v>145493275.63240001</v>
      </c>
      <c r="L93" s="8"/>
      <c r="M93" s="151"/>
      <c r="N93" s="154"/>
      <c r="O93" s="9">
        <v>9</v>
      </c>
      <c r="P93" s="1" t="s">
        <v>539</v>
      </c>
      <c r="Q93" s="4">
        <v>81210955.390400007</v>
      </c>
      <c r="R93" s="4">
        <f t="shared" si="17"/>
        <v>-6627083.4100000001</v>
      </c>
      <c r="S93" s="4">
        <v>16631643.6691</v>
      </c>
      <c r="T93" s="4">
        <v>9134015.4390999991</v>
      </c>
      <c r="U93" s="4">
        <v>11948019.8772</v>
      </c>
      <c r="V93" s="4">
        <v>42036892.062899999</v>
      </c>
      <c r="W93" s="5">
        <f t="shared" si="13"/>
        <v>154334443.02870002</v>
      </c>
    </row>
    <row r="94" spans="1:23" ht="25" customHeight="1" x14ac:dyDescent="0.25">
      <c r="A94" s="159"/>
      <c r="B94" s="154"/>
      <c r="C94" s="1">
        <v>15</v>
      </c>
      <c r="D94" s="1" t="s">
        <v>157</v>
      </c>
      <c r="E94" s="4">
        <v>84478408.064899996</v>
      </c>
      <c r="F94" s="4">
        <f t="shared" si="15"/>
        <v>-6627083.4100000001</v>
      </c>
      <c r="G94" s="4">
        <v>17300803.492699999</v>
      </c>
      <c r="H94" s="4">
        <v>9501514.6641000006</v>
      </c>
      <c r="I94" s="4">
        <v>12428738.1413</v>
      </c>
      <c r="J94" s="4">
        <v>56578095.576300003</v>
      </c>
      <c r="K94" s="5">
        <f t="shared" si="12"/>
        <v>173660476.5293</v>
      </c>
      <c r="L94" s="8"/>
      <c r="M94" s="151"/>
      <c r="N94" s="154"/>
      <c r="O94" s="9">
        <v>10</v>
      </c>
      <c r="P94" s="1" t="s">
        <v>540</v>
      </c>
      <c r="Q94" s="4">
        <v>85858404.775299996</v>
      </c>
      <c r="R94" s="4">
        <f t="shared" si="17"/>
        <v>-6627083.4100000001</v>
      </c>
      <c r="S94" s="4">
        <v>17583420.701699998</v>
      </c>
      <c r="T94" s="4">
        <v>9656726.6204000004</v>
      </c>
      <c r="U94" s="4">
        <v>12631767.7455</v>
      </c>
      <c r="V94" s="4">
        <v>44562182.208099999</v>
      </c>
      <c r="W94" s="5">
        <f t="shared" si="13"/>
        <v>163665418.641</v>
      </c>
    </row>
    <row r="95" spans="1:23" ht="25" customHeight="1" x14ac:dyDescent="0.25">
      <c r="A95" s="159"/>
      <c r="B95" s="154"/>
      <c r="C95" s="1">
        <v>16</v>
      </c>
      <c r="D95" s="1" t="s">
        <v>158</v>
      </c>
      <c r="E95" s="4">
        <v>80721509.421599999</v>
      </c>
      <c r="F95" s="4">
        <f t="shared" si="15"/>
        <v>-6627083.4100000001</v>
      </c>
      <c r="G95" s="4">
        <v>16531407.304300001</v>
      </c>
      <c r="H95" s="4">
        <v>9078966.1293000001</v>
      </c>
      <c r="I95" s="4">
        <v>11876010.9945</v>
      </c>
      <c r="J95" s="4">
        <v>55412386.730400003</v>
      </c>
      <c r="K95" s="5">
        <f t="shared" si="12"/>
        <v>166993197.1701</v>
      </c>
      <c r="L95" s="8"/>
      <c r="M95" s="151"/>
      <c r="N95" s="154"/>
      <c r="O95" s="9">
        <v>11</v>
      </c>
      <c r="P95" s="1" t="s">
        <v>58</v>
      </c>
      <c r="Q95" s="4">
        <v>75580176.890000001</v>
      </c>
      <c r="R95" s="4">
        <f t="shared" si="17"/>
        <v>-6627083.4100000001</v>
      </c>
      <c r="S95" s="4">
        <v>15478485.192500001</v>
      </c>
      <c r="T95" s="4">
        <v>8500706.5767999999</v>
      </c>
      <c r="U95" s="4">
        <v>11119601.431399999</v>
      </c>
      <c r="V95" s="4">
        <v>41638162.039999999</v>
      </c>
      <c r="W95" s="5">
        <f t="shared" si="13"/>
        <v>145690048.7207</v>
      </c>
    </row>
    <row r="96" spans="1:23" ht="25" customHeight="1" x14ac:dyDescent="0.25">
      <c r="A96" s="159"/>
      <c r="B96" s="154"/>
      <c r="C96" s="1">
        <v>17</v>
      </c>
      <c r="D96" s="1" t="s">
        <v>159</v>
      </c>
      <c r="E96" s="4">
        <v>67622328.368000001</v>
      </c>
      <c r="F96" s="4">
        <f t="shared" si="15"/>
        <v>-6627083.4100000001</v>
      </c>
      <c r="G96" s="4">
        <v>13848753.091</v>
      </c>
      <c r="H96" s="4">
        <v>7605665.8657999998</v>
      </c>
      <c r="I96" s="4">
        <v>9948816.8757000007</v>
      </c>
      <c r="J96" s="4">
        <v>45819015.612800002</v>
      </c>
      <c r="K96" s="5">
        <f t="shared" si="12"/>
        <v>138217496.40329999</v>
      </c>
      <c r="L96" s="8"/>
      <c r="M96" s="151"/>
      <c r="N96" s="154"/>
      <c r="O96" s="9">
        <v>12</v>
      </c>
      <c r="P96" s="1" t="s">
        <v>541</v>
      </c>
      <c r="Q96" s="4">
        <v>96493762.065699995</v>
      </c>
      <c r="R96" s="4">
        <f t="shared" si="17"/>
        <v>-6627083.4100000001</v>
      </c>
      <c r="S96" s="4">
        <v>19761494.73</v>
      </c>
      <c r="T96" s="4">
        <v>10852913.9725</v>
      </c>
      <c r="U96" s="4">
        <v>14196476.099099999</v>
      </c>
      <c r="V96" s="4">
        <v>49492124.152099997</v>
      </c>
      <c r="W96" s="5">
        <f t="shared" si="13"/>
        <v>184169687.6094</v>
      </c>
    </row>
    <row r="97" spans="1:23" ht="25" customHeight="1" x14ac:dyDescent="0.25">
      <c r="A97" s="159"/>
      <c r="B97" s="154"/>
      <c r="C97" s="1">
        <v>18</v>
      </c>
      <c r="D97" s="1" t="s">
        <v>160</v>
      </c>
      <c r="E97" s="4">
        <v>70069048.213499993</v>
      </c>
      <c r="F97" s="4">
        <f t="shared" si="15"/>
        <v>-6627083.4100000001</v>
      </c>
      <c r="G97" s="4">
        <v>14349830.4695</v>
      </c>
      <c r="H97" s="4">
        <v>7880855.0533999996</v>
      </c>
      <c r="I97" s="4">
        <v>10308786.2568</v>
      </c>
      <c r="J97" s="4">
        <v>46978885.523199998</v>
      </c>
      <c r="K97" s="5">
        <f t="shared" si="12"/>
        <v>142960322.10639998</v>
      </c>
      <c r="L97" s="8"/>
      <c r="M97" s="151"/>
      <c r="N97" s="154"/>
      <c r="O97" s="9">
        <v>13</v>
      </c>
      <c r="P97" s="1" t="s">
        <v>542</v>
      </c>
      <c r="Q97" s="4">
        <v>63691641.858199999</v>
      </c>
      <c r="R97" s="4">
        <f t="shared" si="17"/>
        <v>-6627083.4100000001</v>
      </c>
      <c r="S97" s="4">
        <v>13043765.9179</v>
      </c>
      <c r="T97" s="4">
        <v>7163570.9402999999</v>
      </c>
      <c r="U97" s="4">
        <v>9370521.4927999992</v>
      </c>
      <c r="V97" s="4">
        <v>34526239.568400003</v>
      </c>
      <c r="W97" s="5">
        <f t="shared" si="13"/>
        <v>121168656.36759999</v>
      </c>
    </row>
    <row r="98" spans="1:23" ht="25" customHeight="1" x14ac:dyDescent="0.25">
      <c r="A98" s="159"/>
      <c r="B98" s="154"/>
      <c r="C98" s="1">
        <v>19</v>
      </c>
      <c r="D98" s="1" t="s">
        <v>161</v>
      </c>
      <c r="E98" s="4">
        <v>75668622.621700004</v>
      </c>
      <c r="F98" s="4">
        <f t="shared" si="15"/>
        <v>-6627083.4100000001</v>
      </c>
      <c r="G98" s="4">
        <v>15496598.486300001</v>
      </c>
      <c r="H98" s="4">
        <v>8510654.3070999999</v>
      </c>
      <c r="I98" s="4">
        <v>11132613.8551</v>
      </c>
      <c r="J98" s="4">
        <v>50516191.854699999</v>
      </c>
      <c r="K98" s="5">
        <f t="shared" si="12"/>
        <v>154697597.71490002</v>
      </c>
      <c r="L98" s="8"/>
      <c r="M98" s="151"/>
      <c r="N98" s="154"/>
      <c r="O98" s="9">
        <v>14</v>
      </c>
      <c r="P98" s="1" t="s">
        <v>543</v>
      </c>
      <c r="Q98" s="4">
        <v>92598083.913900003</v>
      </c>
      <c r="R98" s="4">
        <f t="shared" si="17"/>
        <v>-6627083.4100000001</v>
      </c>
      <c r="S98" s="4">
        <v>18963677.113400001</v>
      </c>
      <c r="T98" s="4">
        <v>10414756.5317</v>
      </c>
      <c r="U98" s="4">
        <v>13623331.2596</v>
      </c>
      <c r="V98" s="4">
        <v>49186124.343000002</v>
      </c>
      <c r="W98" s="5">
        <f t="shared" si="13"/>
        <v>178158889.7516</v>
      </c>
    </row>
    <row r="99" spans="1:23" ht="25" customHeight="1" x14ac:dyDescent="0.25">
      <c r="A99" s="159"/>
      <c r="B99" s="154"/>
      <c r="C99" s="1">
        <v>20</v>
      </c>
      <c r="D99" s="1" t="s">
        <v>162</v>
      </c>
      <c r="E99" s="4">
        <v>76574732.828899994</v>
      </c>
      <c r="F99" s="4">
        <f t="shared" si="15"/>
        <v>-6627083.4100000001</v>
      </c>
      <c r="G99" s="4">
        <v>15682165.8401</v>
      </c>
      <c r="H99" s="4">
        <v>8612566.9688000008</v>
      </c>
      <c r="I99" s="4">
        <v>11265923.7357</v>
      </c>
      <c r="J99" s="4">
        <v>51980181.238899998</v>
      </c>
      <c r="K99" s="5">
        <f t="shared" si="12"/>
        <v>157488487.2024</v>
      </c>
      <c r="L99" s="8"/>
      <c r="M99" s="151"/>
      <c r="N99" s="154"/>
      <c r="O99" s="9">
        <v>15</v>
      </c>
      <c r="P99" s="1" t="s">
        <v>544</v>
      </c>
      <c r="Q99" s="4">
        <v>61833330.803199999</v>
      </c>
      <c r="R99" s="4">
        <f t="shared" si="17"/>
        <v>-6627083.4100000001</v>
      </c>
      <c r="S99" s="4">
        <v>12663192.0514</v>
      </c>
      <c r="T99" s="4">
        <v>6954561.6781000001</v>
      </c>
      <c r="U99" s="4">
        <v>9097120.7266000006</v>
      </c>
      <c r="V99" s="4">
        <v>34089309.051899999</v>
      </c>
      <c r="W99" s="5">
        <f t="shared" si="13"/>
        <v>118010430.90120001</v>
      </c>
    </row>
    <row r="100" spans="1:23" ht="25" customHeight="1" x14ac:dyDescent="0.25">
      <c r="A100" s="159"/>
      <c r="B100" s="155"/>
      <c r="C100" s="1">
        <v>21</v>
      </c>
      <c r="D100" s="1" t="s">
        <v>163</v>
      </c>
      <c r="E100" s="4">
        <v>73523019.917699993</v>
      </c>
      <c r="F100" s="4">
        <f t="shared" si="15"/>
        <v>-6627083.4100000001</v>
      </c>
      <c r="G100" s="4">
        <v>15057188.5636</v>
      </c>
      <c r="H100" s="4">
        <v>8269332.5773999998</v>
      </c>
      <c r="I100" s="4">
        <v>10816945.8072</v>
      </c>
      <c r="J100" s="4">
        <v>50083120.973499998</v>
      </c>
      <c r="K100" s="5">
        <f t="shared" si="12"/>
        <v>151122524.4294</v>
      </c>
      <c r="L100" s="8"/>
      <c r="M100" s="151"/>
      <c r="N100" s="154"/>
      <c r="O100" s="9">
        <v>16</v>
      </c>
      <c r="P100" s="1" t="s">
        <v>545</v>
      </c>
      <c r="Q100" s="4">
        <v>89644237.704500005</v>
      </c>
      <c r="R100" s="4">
        <f t="shared" si="17"/>
        <v>-6627083.4100000001</v>
      </c>
      <c r="S100" s="4">
        <v>18358742.503600001</v>
      </c>
      <c r="T100" s="4">
        <v>10082529.4725</v>
      </c>
      <c r="U100" s="4">
        <v>13188751.798599999</v>
      </c>
      <c r="V100" s="4">
        <v>49961020.366700001</v>
      </c>
      <c r="W100" s="5">
        <f t="shared" si="13"/>
        <v>174608198.4359</v>
      </c>
    </row>
    <row r="101" spans="1:23" ht="25" customHeight="1" x14ac:dyDescent="0.3">
      <c r="A101" s="1"/>
      <c r="B101" s="156" t="s">
        <v>855</v>
      </c>
      <c r="C101" s="157"/>
      <c r="D101" s="158"/>
      <c r="E101" s="11">
        <f>SUM(E80:E100)</f>
        <v>1658532988.3292</v>
      </c>
      <c r="F101" s="11">
        <f t="shared" ref="F101:K101" si="18">SUM(F80:F100)</f>
        <v>-139168751.60999995</v>
      </c>
      <c r="G101" s="11">
        <f t="shared" si="18"/>
        <v>339660204.00420004</v>
      </c>
      <c r="H101" s="11">
        <f t="shared" si="18"/>
        <v>186539683.57770002</v>
      </c>
      <c r="I101" s="11">
        <f t="shared" si="18"/>
        <v>244008767.24419999</v>
      </c>
      <c r="J101" s="11">
        <f t="shared" si="18"/>
        <v>1116411553.7893999</v>
      </c>
      <c r="K101" s="11">
        <f t="shared" si="18"/>
        <v>3405984445.3347001</v>
      </c>
      <c r="L101" s="8"/>
      <c r="M101" s="151"/>
      <c r="N101" s="154"/>
      <c r="O101" s="9">
        <v>17</v>
      </c>
      <c r="P101" s="1" t="s">
        <v>546</v>
      </c>
      <c r="Q101" s="4">
        <v>112114642.9172</v>
      </c>
      <c r="R101" s="4">
        <f t="shared" si="17"/>
        <v>-6627083.4100000001</v>
      </c>
      <c r="S101" s="4">
        <v>22960581.8836</v>
      </c>
      <c r="T101" s="4">
        <v>12609836.6215</v>
      </c>
      <c r="U101" s="4">
        <v>16494670.8934</v>
      </c>
      <c r="V101" s="4">
        <v>61862651.363799997</v>
      </c>
      <c r="W101" s="5">
        <f t="shared" si="13"/>
        <v>219415300.26950002</v>
      </c>
    </row>
    <row r="102" spans="1:23" ht="25" customHeight="1" x14ac:dyDescent="0.25">
      <c r="A102" s="159">
        <v>5</v>
      </c>
      <c r="B102" s="153" t="s">
        <v>41</v>
      </c>
      <c r="C102" s="1">
        <v>1</v>
      </c>
      <c r="D102" s="1" t="s">
        <v>164</v>
      </c>
      <c r="E102" s="4">
        <v>123967760.1566</v>
      </c>
      <c r="F102" s="4">
        <f>-6627083.41</f>
        <v>-6627083.4100000001</v>
      </c>
      <c r="G102" s="4">
        <v>25388047.751200002</v>
      </c>
      <c r="H102" s="4">
        <v>13942988.723300001</v>
      </c>
      <c r="I102" s="4">
        <v>18238540.051199999</v>
      </c>
      <c r="J102" s="4">
        <v>63602454.033100002</v>
      </c>
      <c r="K102" s="5">
        <f t="shared" si="12"/>
        <v>238512707.30540001</v>
      </c>
      <c r="L102" s="8"/>
      <c r="M102" s="151"/>
      <c r="N102" s="154"/>
      <c r="O102" s="9">
        <v>18</v>
      </c>
      <c r="P102" s="1" t="s">
        <v>547</v>
      </c>
      <c r="Q102" s="4">
        <v>84688767.489899993</v>
      </c>
      <c r="R102" s="4">
        <f t="shared" si="17"/>
        <v>-6627083.4100000001</v>
      </c>
      <c r="S102" s="4">
        <v>17343884.170499999</v>
      </c>
      <c r="T102" s="4">
        <v>9525174.3566999994</v>
      </c>
      <c r="U102" s="4">
        <v>12459686.904100001</v>
      </c>
      <c r="V102" s="4">
        <v>46017561.636600003</v>
      </c>
      <c r="W102" s="5">
        <f t="shared" si="13"/>
        <v>163407991.1478</v>
      </c>
    </row>
    <row r="103" spans="1:23" ht="25" customHeight="1" x14ac:dyDescent="0.25">
      <c r="A103" s="159"/>
      <c r="B103" s="154"/>
      <c r="C103" s="1">
        <v>2</v>
      </c>
      <c r="D103" s="1" t="s">
        <v>41</v>
      </c>
      <c r="E103" s="4">
        <v>149704126.8441</v>
      </c>
      <c r="F103" s="4">
        <f t="shared" ref="F103:F121" si="19">-6627083.41</f>
        <v>-6627083.4100000001</v>
      </c>
      <c r="G103" s="4">
        <v>30658741.563700002</v>
      </c>
      <c r="H103" s="4">
        <v>16837627.3781</v>
      </c>
      <c r="I103" s="4">
        <v>22024958.019900002</v>
      </c>
      <c r="J103" s="4">
        <v>79870916.070600003</v>
      </c>
      <c r="K103" s="5">
        <f t="shared" si="12"/>
        <v>292469286.46640003</v>
      </c>
      <c r="L103" s="8"/>
      <c r="M103" s="151"/>
      <c r="N103" s="154"/>
      <c r="O103" s="9">
        <v>19</v>
      </c>
      <c r="P103" s="1" t="s">
        <v>548</v>
      </c>
      <c r="Q103" s="4">
        <v>80187215.998600006</v>
      </c>
      <c r="R103" s="4">
        <f t="shared" si="17"/>
        <v>-6627083.4100000001</v>
      </c>
      <c r="S103" s="4">
        <v>16421986.379699999</v>
      </c>
      <c r="T103" s="4">
        <v>9018872.7052999996</v>
      </c>
      <c r="U103" s="4">
        <v>11797404.008400001</v>
      </c>
      <c r="V103" s="4">
        <v>40896122.399400003</v>
      </c>
      <c r="W103" s="5">
        <f t="shared" si="13"/>
        <v>151694518.08140001</v>
      </c>
    </row>
    <row r="104" spans="1:23" ht="25" customHeight="1" x14ac:dyDescent="0.25">
      <c r="A104" s="159"/>
      <c r="B104" s="154"/>
      <c r="C104" s="1">
        <v>3</v>
      </c>
      <c r="D104" s="1" t="s">
        <v>165</v>
      </c>
      <c r="E104" s="4">
        <v>65472570.902999997</v>
      </c>
      <c r="F104" s="4">
        <f t="shared" si="19"/>
        <v>-6627083.4100000001</v>
      </c>
      <c r="G104" s="4">
        <v>13408492.2917</v>
      </c>
      <c r="H104" s="4">
        <v>7363876.8388999999</v>
      </c>
      <c r="I104" s="4">
        <v>9632537.5658999998</v>
      </c>
      <c r="J104" s="4">
        <v>39335343.0396</v>
      </c>
      <c r="K104" s="5">
        <f t="shared" si="12"/>
        <v>128585737.2291</v>
      </c>
      <c r="L104" s="8"/>
      <c r="M104" s="151"/>
      <c r="N104" s="154"/>
      <c r="O104" s="9">
        <v>20</v>
      </c>
      <c r="P104" s="1" t="s">
        <v>549</v>
      </c>
      <c r="Q104" s="4">
        <v>85980082.215800002</v>
      </c>
      <c r="R104" s="4">
        <f t="shared" si="17"/>
        <v>-6627083.4100000001</v>
      </c>
      <c r="S104" s="4">
        <v>17608339.702199999</v>
      </c>
      <c r="T104" s="4">
        <v>9670412.0107000005</v>
      </c>
      <c r="U104" s="4">
        <v>12649669.326300001</v>
      </c>
      <c r="V104" s="4">
        <v>44916180.046800002</v>
      </c>
      <c r="W104" s="5">
        <f t="shared" si="13"/>
        <v>164197599.89179999</v>
      </c>
    </row>
    <row r="105" spans="1:23" ht="25" customHeight="1" x14ac:dyDescent="0.25">
      <c r="A105" s="159"/>
      <c r="B105" s="154"/>
      <c r="C105" s="1">
        <v>4</v>
      </c>
      <c r="D105" s="1" t="s">
        <v>166</v>
      </c>
      <c r="E105" s="4">
        <v>77377881.479499996</v>
      </c>
      <c r="F105" s="4">
        <f t="shared" si="19"/>
        <v>-6627083.4100000001</v>
      </c>
      <c r="G105" s="4">
        <v>15846647.123500001</v>
      </c>
      <c r="H105" s="4">
        <v>8702899.2662000004</v>
      </c>
      <c r="I105" s="4">
        <v>11384085.577199999</v>
      </c>
      <c r="J105" s="4">
        <v>45937001.922600001</v>
      </c>
      <c r="K105" s="5">
        <f t="shared" si="12"/>
        <v>152621431.95899999</v>
      </c>
      <c r="L105" s="8"/>
      <c r="M105" s="152"/>
      <c r="N105" s="155"/>
      <c r="O105" s="9">
        <v>21</v>
      </c>
      <c r="P105" s="1" t="s">
        <v>550</v>
      </c>
      <c r="Q105" s="4">
        <v>84128540.991500005</v>
      </c>
      <c r="R105" s="4">
        <f t="shared" si="17"/>
        <v>-6627083.4100000001</v>
      </c>
      <c r="S105" s="4">
        <v>17229152.267000001</v>
      </c>
      <c r="T105" s="4">
        <v>9462164.1697000004</v>
      </c>
      <c r="U105" s="4">
        <v>12377264.559599999</v>
      </c>
      <c r="V105" s="4">
        <v>44038063.518200003</v>
      </c>
      <c r="W105" s="5">
        <f t="shared" si="13"/>
        <v>160608102.09600002</v>
      </c>
    </row>
    <row r="106" spans="1:23" ht="25" customHeight="1" x14ac:dyDescent="0.3">
      <c r="A106" s="159"/>
      <c r="B106" s="154"/>
      <c r="C106" s="1">
        <v>5</v>
      </c>
      <c r="D106" s="1" t="s">
        <v>167</v>
      </c>
      <c r="E106" s="4">
        <v>98157029.304100007</v>
      </c>
      <c r="F106" s="4">
        <f t="shared" si="19"/>
        <v>-6627083.4100000001</v>
      </c>
      <c r="G106" s="4">
        <v>20102124.487399999</v>
      </c>
      <c r="H106" s="4">
        <v>11039986.130000001</v>
      </c>
      <c r="I106" s="4">
        <v>14441181.3846</v>
      </c>
      <c r="J106" s="4">
        <v>55900304.245399997</v>
      </c>
      <c r="K106" s="5">
        <f t="shared" si="12"/>
        <v>193013542.1415</v>
      </c>
      <c r="L106" s="8"/>
      <c r="M106" s="15"/>
      <c r="N106" s="156" t="s">
        <v>873</v>
      </c>
      <c r="O106" s="157"/>
      <c r="P106" s="158"/>
      <c r="Q106" s="11">
        <f>SUM(Q85:Q105)</f>
        <v>1788238666.7179</v>
      </c>
      <c r="R106" s="11">
        <f t="shared" ref="R106:W106" si="20">SUM(R85:R105)</f>
        <v>-139168751.60999995</v>
      </c>
      <c r="S106" s="11">
        <f t="shared" si="20"/>
        <v>366223351.97420001</v>
      </c>
      <c r="T106" s="11">
        <f t="shared" si="20"/>
        <v>201128031.45789999</v>
      </c>
      <c r="U106" s="11">
        <f t="shared" si="20"/>
        <v>263091488.48739997</v>
      </c>
      <c r="V106" s="11">
        <f t="shared" si="20"/>
        <v>957985963.24530029</v>
      </c>
      <c r="W106" s="11">
        <f t="shared" si="20"/>
        <v>3437498750.2727003</v>
      </c>
    </row>
    <row r="107" spans="1:23" ht="25" customHeight="1" x14ac:dyDescent="0.25">
      <c r="A107" s="159"/>
      <c r="B107" s="154"/>
      <c r="C107" s="1">
        <v>6</v>
      </c>
      <c r="D107" s="1" t="s">
        <v>168</v>
      </c>
      <c r="E107" s="4">
        <v>64998089.099299997</v>
      </c>
      <c r="F107" s="4">
        <f t="shared" si="19"/>
        <v>-6627083.4100000001</v>
      </c>
      <c r="G107" s="4">
        <v>13311320.521600001</v>
      </c>
      <c r="H107" s="4">
        <v>7310510.5892000003</v>
      </c>
      <c r="I107" s="4">
        <v>9562730.2598000001</v>
      </c>
      <c r="J107" s="4">
        <v>39902214.613600001</v>
      </c>
      <c r="K107" s="5">
        <f t="shared" si="12"/>
        <v>128457781.67350002</v>
      </c>
      <c r="L107" s="8"/>
      <c r="M107" s="150">
        <v>23</v>
      </c>
      <c r="N107" s="153" t="s">
        <v>59</v>
      </c>
      <c r="O107" s="9">
        <v>1</v>
      </c>
      <c r="P107" s="1" t="s">
        <v>551</v>
      </c>
      <c r="Q107" s="4">
        <v>72657825.198400006</v>
      </c>
      <c r="R107" s="4">
        <f>-6627083.41</f>
        <v>-6627083.4100000001</v>
      </c>
      <c r="S107" s="4">
        <v>14880000.520400001</v>
      </c>
      <c r="T107" s="4">
        <v>8172021.7911</v>
      </c>
      <c r="U107" s="4">
        <v>10689655.5462</v>
      </c>
      <c r="V107" s="4">
        <v>43327411.934799999</v>
      </c>
      <c r="W107" s="5">
        <f t="shared" si="13"/>
        <v>143099831.58090001</v>
      </c>
    </row>
    <row r="108" spans="1:23" ht="25" customHeight="1" x14ac:dyDescent="0.25">
      <c r="A108" s="159"/>
      <c r="B108" s="154"/>
      <c r="C108" s="1">
        <v>7</v>
      </c>
      <c r="D108" s="1" t="s">
        <v>169</v>
      </c>
      <c r="E108" s="4">
        <v>103696126.19329999</v>
      </c>
      <c r="F108" s="4">
        <f t="shared" si="19"/>
        <v>-6627083.4100000001</v>
      </c>
      <c r="G108" s="4">
        <v>21236506.976399999</v>
      </c>
      <c r="H108" s="4">
        <v>11662983.3138</v>
      </c>
      <c r="I108" s="4">
        <v>15256111.3336</v>
      </c>
      <c r="J108" s="4">
        <v>59343395.887900002</v>
      </c>
      <c r="K108" s="5">
        <f t="shared" si="12"/>
        <v>204568040.29500002</v>
      </c>
      <c r="L108" s="8"/>
      <c r="M108" s="151"/>
      <c r="N108" s="154"/>
      <c r="O108" s="9">
        <v>2</v>
      </c>
      <c r="P108" s="1" t="s">
        <v>552</v>
      </c>
      <c r="Q108" s="4">
        <v>119481581.4593</v>
      </c>
      <c r="R108" s="4">
        <f t="shared" ref="R108:R122" si="21">-6627083.41</f>
        <v>-6627083.4100000001</v>
      </c>
      <c r="S108" s="4">
        <v>24469298.240499999</v>
      </c>
      <c r="T108" s="4">
        <v>13438416.091600001</v>
      </c>
      <c r="U108" s="4">
        <v>17578518.851</v>
      </c>
      <c r="V108" s="4">
        <v>51543882.876400001</v>
      </c>
      <c r="W108" s="5">
        <f t="shared" si="13"/>
        <v>219884614.10879999</v>
      </c>
    </row>
    <row r="109" spans="1:23" ht="25" customHeight="1" x14ac:dyDescent="0.25">
      <c r="A109" s="159"/>
      <c r="B109" s="154"/>
      <c r="C109" s="1">
        <v>8</v>
      </c>
      <c r="D109" s="1" t="s">
        <v>170</v>
      </c>
      <c r="E109" s="4">
        <v>104678217.2578</v>
      </c>
      <c r="F109" s="4">
        <f t="shared" si="19"/>
        <v>-6627083.4100000001</v>
      </c>
      <c r="G109" s="4">
        <v>21437634.873</v>
      </c>
      <c r="H109" s="4">
        <v>11773441.7477</v>
      </c>
      <c r="I109" s="4">
        <v>15400599.7651</v>
      </c>
      <c r="J109" s="4">
        <v>55788572.749799997</v>
      </c>
      <c r="K109" s="5">
        <f t="shared" si="12"/>
        <v>202451382.98339999</v>
      </c>
      <c r="L109" s="8"/>
      <c r="M109" s="151"/>
      <c r="N109" s="154"/>
      <c r="O109" s="9">
        <v>3</v>
      </c>
      <c r="P109" s="1" t="s">
        <v>553</v>
      </c>
      <c r="Q109" s="4">
        <v>91575132.227300003</v>
      </c>
      <c r="R109" s="4">
        <f t="shared" si="21"/>
        <v>-6627083.4100000001</v>
      </c>
      <c r="S109" s="4">
        <v>18754181.1426</v>
      </c>
      <c r="T109" s="4">
        <v>10299702.393300001</v>
      </c>
      <c r="U109" s="4">
        <v>13472831.2806</v>
      </c>
      <c r="V109" s="4">
        <v>50753152.451200001</v>
      </c>
      <c r="W109" s="5">
        <f t="shared" si="13"/>
        <v>178227916.08500001</v>
      </c>
    </row>
    <row r="110" spans="1:23" ht="25" customHeight="1" x14ac:dyDescent="0.25">
      <c r="A110" s="159"/>
      <c r="B110" s="154"/>
      <c r="C110" s="1">
        <v>9</v>
      </c>
      <c r="D110" s="1" t="s">
        <v>171</v>
      </c>
      <c r="E110" s="4">
        <v>73629539.631699994</v>
      </c>
      <c r="F110" s="4">
        <f t="shared" si="19"/>
        <v>-6627083.4100000001</v>
      </c>
      <c r="G110" s="4">
        <v>15079003.3289</v>
      </c>
      <c r="H110" s="4">
        <v>8281313.1372999996</v>
      </c>
      <c r="I110" s="4">
        <v>10832617.333900001</v>
      </c>
      <c r="J110" s="4">
        <v>46535443.3345</v>
      </c>
      <c r="K110" s="5">
        <f t="shared" si="12"/>
        <v>147730833.3563</v>
      </c>
      <c r="L110" s="8"/>
      <c r="M110" s="151"/>
      <c r="N110" s="154"/>
      <c r="O110" s="9">
        <v>4</v>
      </c>
      <c r="P110" s="1" t="s">
        <v>49</v>
      </c>
      <c r="Q110" s="4">
        <v>55767218.315499999</v>
      </c>
      <c r="R110" s="4">
        <f t="shared" si="21"/>
        <v>-6627083.4100000001</v>
      </c>
      <c r="S110" s="4">
        <v>11420879.1041</v>
      </c>
      <c r="T110" s="4">
        <v>6272289.6268999996</v>
      </c>
      <c r="U110" s="4">
        <v>8204654.5288000004</v>
      </c>
      <c r="V110" s="4">
        <v>36243001.7359</v>
      </c>
      <c r="W110" s="5">
        <f t="shared" si="13"/>
        <v>111280959.9012</v>
      </c>
    </row>
    <row r="111" spans="1:23" ht="25" customHeight="1" x14ac:dyDescent="0.25">
      <c r="A111" s="159"/>
      <c r="B111" s="154"/>
      <c r="C111" s="1">
        <v>10</v>
      </c>
      <c r="D111" s="1" t="s">
        <v>172</v>
      </c>
      <c r="E111" s="4">
        <v>84327311.440899998</v>
      </c>
      <c r="F111" s="4">
        <f t="shared" si="19"/>
        <v>-6627083.4100000001</v>
      </c>
      <c r="G111" s="4">
        <v>17269859.573899999</v>
      </c>
      <c r="H111" s="4">
        <v>9484520.4188000001</v>
      </c>
      <c r="I111" s="4">
        <v>12406508.3146</v>
      </c>
      <c r="J111" s="4">
        <v>53762561.077</v>
      </c>
      <c r="K111" s="5">
        <f t="shared" si="12"/>
        <v>170623677.4152</v>
      </c>
      <c r="L111" s="8"/>
      <c r="M111" s="151"/>
      <c r="N111" s="154"/>
      <c r="O111" s="9">
        <v>5</v>
      </c>
      <c r="P111" s="1" t="s">
        <v>554</v>
      </c>
      <c r="Q111" s="4">
        <v>96761943.540099993</v>
      </c>
      <c r="R111" s="4">
        <f t="shared" si="21"/>
        <v>-6627083.4100000001</v>
      </c>
      <c r="S111" s="4">
        <v>19816417.107099999</v>
      </c>
      <c r="T111" s="4">
        <v>10883077.0671</v>
      </c>
      <c r="U111" s="4">
        <v>14235931.8298</v>
      </c>
      <c r="V111" s="4">
        <v>51205719.439199999</v>
      </c>
      <c r="W111" s="5">
        <f t="shared" si="13"/>
        <v>186276005.5733</v>
      </c>
    </row>
    <row r="112" spans="1:23" ht="25" customHeight="1" x14ac:dyDescent="0.25">
      <c r="A112" s="159"/>
      <c r="B112" s="154"/>
      <c r="C112" s="1">
        <v>11</v>
      </c>
      <c r="D112" s="1" t="s">
        <v>173</v>
      </c>
      <c r="E112" s="4">
        <v>65249807.232100002</v>
      </c>
      <c r="F112" s="4">
        <f t="shared" si="19"/>
        <v>-6627083.4100000001</v>
      </c>
      <c r="G112" s="4">
        <v>13362871.2794</v>
      </c>
      <c r="H112" s="4">
        <v>7338822.0072999997</v>
      </c>
      <c r="I112" s="4">
        <v>9599763.8500999995</v>
      </c>
      <c r="J112" s="4">
        <v>42667296.976599999</v>
      </c>
      <c r="K112" s="5">
        <f t="shared" si="12"/>
        <v>131591477.9355</v>
      </c>
      <c r="L112" s="8"/>
      <c r="M112" s="151"/>
      <c r="N112" s="154"/>
      <c r="O112" s="9">
        <v>6</v>
      </c>
      <c r="P112" s="1" t="s">
        <v>555</v>
      </c>
      <c r="Q112" s="4">
        <v>83165659.837799996</v>
      </c>
      <c r="R112" s="4">
        <f t="shared" si="21"/>
        <v>-6627083.4100000001</v>
      </c>
      <c r="S112" s="4">
        <v>17031958.475000001</v>
      </c>
      <c r="T112" s="4">
        <v>9353866.3263000008</v>
      </c>
      <c r="U112" s="4">
        <v>12235602.352700001</v>
      </c>
      <c r="V112" s="4">
        <v>51034312.042900003</v>
      </c>
      <c r="W112" s="5">
        <f t="shared" si="13"/>
        <v>166194315.62469998</v>
      </c>
    </row>
    <row r="113" spans="1:23" ht="25" customHeight="1" x14ac:dyDescent="0.25">
      <c r="A113" s="159"/>
      <c r="B113" s="154"/>
      <c r="C113" s="1">
        <v>12</v>
      </c>
      <c r="D113" s="1" t="s">
        <v>174</v>
      </c>
      <c r="E113" s="4">
        <v>101046125.8185</v>
      </c>
      <c r="F113" s="4">
        <f t="shared" si="19"/>
        <v>-6627083.4100000001</v>
      </c>
      <c r="G113" s="4">
        <v>20693798.646699999</v>
      </c>
      <c r="H113" s="4">
        <v>11364930.6161</v>
      </c>
      <c r="I113" s="4">
        <v>14866234.66</v>
      </c>
      <c r="J113" s="4">
        <v>60291678.608099997</v>
      </c>
      <c r="K113" s="5">
        <f t="shared" si="12"/>
        <v>201635684.93939999</v>
      </c>
      <c r="L113" s="8"/>
      <c r="M113" s="151"/>
      <c r="N113" s="154"/>
      <c r="O113" s="9">
        <v>7</v>
      </c>
      <c r="P113" s="1" t="s">
        <v>556</v>
      </c>
      <c r="Q113" s="4">
        <v>84061954.344500005</v>
      </c>
      <c r="R113" s="4">
        <f t="shared" si="21"/>
        <v>-6627083.4100000001</v>
      </c>
      <c r="S113" s="4">
        <v>17215515.616799999</v>
      </c>
      <c r="T113" s="4">
        <v>9454674.9897000007</v>
      </c>
      <c r="U113" s="4">
        <v>12367468.115499999</v>
      </c>
      <c r="V113" s="4">
        <v>51467877.749200001</v>
      </c>
      <c r="W113" s="5">
        <f t="shared" si="13"/>
        <v>167940407.40570003</v>
      </c>
    </row>
    <row r="114" spans="1:23" ht="25" customHeight="1" x14ac:dyDescent="0.25">
      <c r="A114" s="159"/>
      <c r="B114" s="154"/>
      <c r="C114" s="1">
        <v>13</v>
      </c>
      <c r="D114" s="1" t="s">
        <v>175</v>
      </c>
      <c r="E114" s="4">
        <v>83105616.203899994</v>
      </c>
      <c r="F114" s="4">
        <f t="shared" si="19"/>
        <v>-6627083.4100000001</v>
      </c>
      <c r="G114" s="4">
        <v>17019661.804900002</v>
      </c>
      <c r="H114" s="4">
        <v>9347113.0567000005</v>
      </c>
      <c r="I114" s="4">
        <v>12226768.538000001</v>
      </c>
      <c r="J114" s="4">
        <v>45610021.531499997</v>
      </c>
      <c r="K114" s="5">
        <f t="shared" si="12"/>
        <v>160682097.72500002</v>
      </c>
      <c r="L114" s="8"/>
      <c r="M114" s="151"/>
      <c r="N114" s="154"/>
      <c r="O114" s="9">
        <v>8</v>
      </c>
      <c r="P114" s="1" t="s">
        <v>557</v>
      </c>
      <c r="Q114" s="4">
        <v>99127487.085299999</v>
      </c>
      <c r="R114" s="4">
        <f t="shared" si="21"/>
        <v>-6627083.4100000001</v>
      </c>
      <c r="S114" s="4">
        <v>20300869.939100001</v>
      </c>
      <c r="T114" s="4">
        <v>11149136.1371</v>
      </c>
      <c r="U114" s="4">
        <v>14583958.2896</v>
      </c>
      <c r="V114" s="4">
        <v>66903945.092500001</v>
      </c>
      <c r="W114" s="5">
        <f t="shared" si="13"/>
        <v>205438313.1336</v>
      </c>
    </row>
    <row r="115" spans="1:23" ht="25" customHeight="1" x14ac:dyDescent="0.25">
      <c r="A115" s="159"/>
      <c r="B115" s="154"/>
      <c r="C115" s="1">
        <v>14</v>
      </c>
      <c r="D115" s="1" t="s">
        <v>176</v>
      </c>
      <c r="E115" s="4">
        <v>97041228.371299997</v>
      </c>
      <c r="F115" s="4">
        <f t="shared" si="19"/>
        <v>-6627083.4100000001</v>
      </c>
      <c r="G115" s="4">
        <v>19873613.4025</v>
      </c>
      <c r="H115" s="4">
        <v>10914488.986199999</v>
      </c>
      <c r="I115" s="4">
        <v>14277021.122500001</v>
      </c>
      <c r="J115" s="4">
        <v>57076998.2073</v>
      </c>
      <c r="K115" s="5">
        <f t="shared" si="12"/>
        <v>192556266.6798</v>
      </c>
      <c r="L115" s="8"/>
      <c r="M115" s="151"/>
      <c r="N115" s="154"/>
      <c r="O115" s="9">
        <v>9</v>
      </c>
      <c r="P115" s="1" t="s">
        <v>558</v>
      </c>
      <c r="Q115" s="4">
        <v>71662674.256400004</v>
      </c>
      <c r="R115" s="4">
        <f t="shared" si="21"/>
        <v>-6627083.4100000001</v>
      </c>
      <c r="S115" s="4">
        <v>14676198.0188</v>
      </c>
      <c r="T115" s="4">
        <v>8060094.4775999999</v>
      </c>
      <c r="U115" s="4">
        <v>10543245.703199999</v>
      </c>
      <c r="V115" s="4">
        <v>45521961.0185</v>
      </c>
      <c r="W115" s="5">
        <f t="shared" si="13"/>
        <v>143837090.0645</v>
      </c>
    </row>
    <row r="116" spans="1:23" ht="25" customHeight="1" x14ac:dyDescent="0.25">
      <c r="A116" s="159"/>
      <c r="B116" s="154"/>
      <c r="C116" s="1">
        <v>15</v>
      </c>
      <c r="D116" s="1" t="s">
        <v>177</v>
      </c>
      <c r="E116" s="4">
        <v>124356187.792</v>
      </c>
      <c r="F116" s="4">
        <f t="shared" si="19"/>
        <v>-6627083.4100000001</v>
      </c>
      <c r="G116" s="4">
        <v>25467596.009100001</v>
      </c>
      <c r="H116" s="4">
        <v>13986676.2283</v>
      </c>
      <c r="I116" s="4">
        <v>18295686.788199998</v>
      </c>
      <c r="J116" s="4">
        <v>69319464.696899995</v>
      </c>
      <c r="K116" s="5">
        <f t="shared" si="12"/>
        <v>244798528.1045</v>
      </c>
      <c r="L116" s="8"/>
      <c r="M116" s="151"/>
      <c r="N116" s="154"/>
      <c r="O116" s="9">
        <v>10</v>
      </c>
      <c r="P116" s="1" t="s">
        <v>559</v>
      </c>
      <c r="Q116" s="4">
        <v>95298965.107700005</v>
      </c>
      <c r="R116" s="4">
        <f t="shared" si="21"/>
        <v>-6627083.4100000001</v>
      </c>
      <c r="S116" s="4">
        <v>19516805.609299999</v>
      </c>
      <c r="T116" s="4">
        <v>10718531.932499999</v>
      </c>
      <c r="U116" s="4">
        <v>14020693.684900001</v>
      </c>
      <c r="V116" s="4">
        <v>43102662.398400001</v>
      </c>
      <c r="W116" s="5">
        <f t="shared" si="13"/>
        <v>176030575.32280001</v>
      </c>
    </row>
    <row r="117" spans="1:23" ht="25" customHeight="1" x14ac:dyDescent="0.25">
      <c r="A117" s="159"/>
      <c r="B117" s="154"/>
      <c r="C117" s="1">
        <v>16</v>
      </c>
      <c r="D117" s="1" t="s">
        <v>178</v>
      </c>
      <c r="E117" s="4">
        <v>93227364.433799997</v>
      </c>
      <c r="F117" s="4">
        <f t="shared" si="19"/>
        <v>-6627083.4100000001</v>
      </c>
      <c r="G117" s="4">
        <v>19092550.974399999</v>
      </c>
      <c r="H117" s="4">
        <v>10485533.4109</v>
      </c>
      <c r="I117" s="4">
        <v>13715913.056299999</v>
      </c>
      <c r="J117" s="4">
        <v>54160202.484899998</v>
      </c>
      <c r="K117" s="5">
        <f t="shared" si="12"/>
        <v>184054480.95029998</v>
      </c>
      <c r="L117" s="8"/>
      <c r="M117" s="151"/>
      <c r="N117" s="154"/>
      <c r="O117" s="9">
        <v>11</v>
      </c>
      <c r="P117" s="1" t="s">
        <v>560</v>
      </c>
      <c r="Q117" s="4">
        <v>75546287.036400005</v>
      </c>
      <c r="R117" s="4">
        <f t="shared" si="21"/>
        <v>-6627083.4100000001</v>
      </c>
      <c r="S117" s="4">
        <v>15471544.7007</v>
      </c>
      <c r="T117" s="4">
        <v>8496894.8935000002</v>
      </c>
      <c r="U117" s="4">
        <v>11114615.445900001</v>
      </c>
      <c r="V117" s="4">
        <v>41581372.273699999</v>
      </c>
      <c r="W117" s="5">
        <f t="shared" si="13"/>
        <v>145583630.9402</v>
      </c>
    </row>
    <row r="118" spans="1:23" ht="25" customHeight="1" x14ac:dyDescent="0.25">
      <c r="A118" s="159"/>
      <c r="B118" s="154"/>
      <c r="C118" s="1">
        <v>17</v>
      </c>
      <c r="D118" s="1" t="s">
        <v>179</v>
      </c>
      <c r="E118" s="4">
        <v>91696261.284999996</v>
      </c>
      <c r="F118" s="4">
        <f t="shared" si="19"/>
        <v>-6627083.4100000001</v>
      </c>
      <c r="G118" s="4">
        <v>18778987.836599998</v>
      </c>
      <c r="H118" s="4">
        <v>10313326.1055</v>
      </c>
      <c r="I118" s="4">
        <v>13490652.181500001</v>
      </c>
      <c r="J118" s="4">
        <v>52772119.262800001</v>
      </c>
      <c r="K118" s="5">
        <f t="shared" si="12"/>
        <v>180424263.26140001</v>
      </c>
      <c r="L118" s="8"/>
      <c r="M118" s="151"/>
      <c r="N118" s="154"/>
      <c r="O118" s="9">
        <v>12</v>
      </c>
      <c r="P118" s="1" t="s">
        <v>561</v>
      </c>
      <c r="Q118" s="4">
        <v>67102692.1118</v>
      </c>
      <c r="R118" s="4">
        <f t="shared" si="21"/>
        <v>-6627083.4100000001</v>
      </c>
      <c r="S118" s="4">
        <v>13742333.8892</v>
      </c>
      <c r="T118" s="4">
        <v>7547220.9729000004</v>
      </c>
      <c r="U118" s="4">
        <v>9872366.2996999994</v>
      </c>
      <c r="V118" s="4">
        <v>39689359.223700002</v>
      </c>
      <c r="W118" s="5">
        <f t="shared" si="13"/>
        <v>131326889.08730002</v>
      </c>
    </row>
    <row r="119" spans="1:23" ht="25" customHeight="1" x14ac:dyDescent="0.25">
      <c r="A119" s="159"/>
      <c r="B119" s="154"/>
      <c r="C119" s="1">
        <v>18</v>
      </c>
      <c r="D119" s="1" t="s">
        <v>180</v>
      </c>
      <c r="E119" s="4">
        <v>128953343.37270001</v>
      </c>
      <c r="F119" s="4">
        <f t="shared" si="19"/>
        <v>-6627083.4100000001</v>
      </c>
      <c r="G119" s="4">
        <v>26409073.093600001</v>
      </c>
      <c r="H119" s="4">
        <v>14503730.729699999</v>
      </c>
      <c r="I119" s="4">
        <v>18972035.268399999</v>
      </c>
      <c r="J119" s="4">
        <v>65678739.930600002</v>
      </c>
      <c r="K119" s="5">
        <f t="shared" si="12"/>
        <v>247889838.98500001</v>
      </c>
      <c r="L119" s="8"/>
      <c r="M119" s="151"/>
      <c r="N119" s="154"/>
      <c r="O119" s="9">
        <v>13</v>
      </c>
      <c r="P119" s="1" t="s">
        <v>562</v>
      </c>
      <c r="Q119" s="4">
        <v>56145952.0713</v>
      </c>
      <c r="R119" s="4">
        <f t="shared" si="21"/>
        <v>-6627083.4100000001</v>
      </c>
      <c r="S119" s="4">
        <v>11498442.0984</v>
      </c>
      <c r="T119" s="4">
        <v>6314886.8350999998</v>
      </c>
      <c r="U119" s="4">
        <v>8260375.0707</v>
      </c>
      <c r="V119" s="4">
        <v>36517035.846900001</v>
      </c>
      <c r="W119" s="5">
        <f t="shared" si="13"/>
        <v>112109608.5124</v>
      </c>
    </row>
    <row r="120" spans="1:23" ht="25" customHeight="1" x14ac:dyDescent="0.25">
      <c r="A120" s="159"/>
      <c r="B120" s="154"/>
      <c r="C120" s="1">
        <v>19</v>
      </c>
      <c r="D120" s="1" t="s">
        <v>181</v>
      </c>
      <c r="E120" s="4">
        <v>71770013.468899995</v>
      </c>
      <c r="F120" s="4">
        <f t="shared" si="19"/>
        <v>-6627083.4100000001</v>
      </c>
      <c r="G120" s="4">
        <v>14698180.613700001</v>
      </c>
      <c r="H120" s="4">
        <v>8072167.2087000003</v>
      </c>
      <c r="I120" s="4">
        <v>10559037.7972</v>
      </c>
      <c r="J120" s="4">
        <v>42354270.651799999</v>
      </c>
      <c r="K120" s="5">
        <f t="shared" si="12"/>
        <v>140826586.3303</v>
      </c>
      <c r="L120" s="8"/>
      <c r="M120" s="151"/>
      <c r="N120" s="154"/>
      <c r="O120" s="9">
        <v>14</v>
      </c>
      <c r="P120" s="1" t="s">
        <v>563</v>
      </c>
      <c r="Q120" s="4">
        <v>55907866.217399999</v>
      </c>
      <c r="R120" s="4">
        <f t="shared" si="21"/>
        <v>-6627083.4100000001</v>
      </c>
      <c r="S120" s="4">
        <v>11449683.1709</v>
      </c>
      <c r="T120" s="4">
        <v>6288108.6761999996</v>
      </c>
      <c r="U120" s="4">
        <v>8225347.1054999996</v>
      </c>
      <c r="V120" s="4">
        <v>36726742.701899998</v>
      </c>
      <c r="W120" s="5">
        <f t="shared" si="13"/>
        <v>111970664.4619</v>
      </c>
    </row>
    <row r="121" spans="1:23" ht="25" customHeight="1" x14ac:dyDescent="0.25">
      <c r="A121" s="159"/>
      <c r="B121" s="155"/>
      <c r="C121" s="1">
        <v>20</v>
      </c>
      <c r="D121" s="1" t="s">
        <v>182</v>
      </c>
      <c r="E121" s="4">
        <v>80308544.462899998</v>
      </c>
      <c r="F121" s="4">
        <f t="shared" si="19"/>
        <v>-6627083.4100000001</v>
      </c>
      <c r="G121" s="4">
        <v>16446833.9113</v>
      </c>
      <c r="H121" s="4">
        <v>9032518.8453000002</v>
      </c>
      <c r="I121" s="4">
        <v>11815254.2467</v>
      </c>
      <c r="J121" s="4">
        <v>49948548.5792</v>
      </c>
      <c r="K121" s="5">
        <f t="shared" si="12"/>
        <v>160924616.6354</v>
      </c>
      <c r="L121" s="8"/>
      <c r="M121" s="151"/>
      <c r="N121" s="154"/>
      <c r="O121" s="9">
        <v>15</v>
      </c>
      <c r="P121" s="1" t="s">
        <v>564</v>
      </c>
      <c r="Q121" s="4">
        <v>63837482.580600001</v>
      </c>
      <c r="R121" s="4">
        <f t="shared" si="21"/>
        <v>-6627083.4100000001</v>
      </c>
      <c r="S121" s="4">
        <v>13073633.451400001</v>
      </c>
      <c r="T121" s="4">
        <v>7179974.0401999997</v>
      </c>
      <c r="U121" s="4">
        <v>9391978.0541999992</v>
      </c>
      <c r="V121" s="4">
        <v>40142520.001800001</v>
      </c>
      <c r="W121" s="5">
        <f t="shared" si="13"/>
        <v>126998504.71819998</v>
      </c>
    </row>
    <row r="122" spans="1:23" ht="25" customHeight="1" x14ac:dyDescent="0.3">
      <c r="A122" s="1"/>
      <c r="B122" s="156" t="s">
        <v>856</v>
      </c>
      <c r="C122" s="157"/>
      <c r="D122" s="158"/>
      <c r="E122" s="11">
        <f>SUM(E102:E121)</f>
        <v>1882763144.7514</v>
      </c>
      <c r="F122" s="11">
        <f t="shared" ref="F122:K122" si="22">SUM(F102:F121)</f>
        <v>-132541668.19999996</v>
      </c>
      <c r="G122" s="11">
        <f t="shared" si="22"/>
        <v>385581546.06349993</v>
      </c>
      <c r="H122" s="11">
        <f t="shared" si="22"/>
        <v>211759454.73800001</v>
      </c>
      <c r="I122" s="11">
        <f t="shared" si="22"/>
        <v>276998237.11469996</v>
      </c>
      <c r="J122" s="11">
        <f t="shared" si="22"/>
        <v>1079857547.9038</v>
      </c>
      <c r="K122" s="11">
        <f t="shared" si="22"/>
        <v>3704418262.3713999</v>
      </c>
      <c r="L122" s="8"/>
      <c r="M122" s="152"/>
      <c r="N122" s="155"/>
      <c r="O122" s="9">
        <v>16</v>
      </c>
      <c r="P122" s="1" t="s">
        <v>565</v>
      </c>
      <c r="Q122" s="4">
        <v>77265444.229499996</v>
      </c>
      <c r="R122" s="4">
        <f t="shared" si="21"/>
        <v>-6627083.4100000001</v>
      </c>
      <c r="S122" s="4">
        <v>15823620.473099999</v>
      </c>
      <c r="T122" s="4">
        <v>8690253.1450999994</v>
      </c>
      <c r="U122" s="4">
        <v>11367543.443299999</v>
      </c>
      <c r="V122" s="4">
        <v>41930223.931900002</v>
      </c>
      <c r="W122" s="5">
        <f t="shared" si="13"/>
        <v>148450001.81290001</v>
      </c>
    </row>
    <row r="123" spans="1:23" ht="25" customHeight="1" x14ac:dyDescent="0.3">
      <c r="A123" s="159">
        <v>6</v>
      </c>
      <c r="B123" s="153" t="s">
        <v>42</v>
      </c>
      <c r="C123" s="1">
        <v>1</v>
      </c>
      <c r="D123" s="1" t="s">
        <v>183</v>
      </c>
      <c r="E123" s="4">
        <v>91196315.557500005</v>
      </c>
      <c r="F123" s="4">
        <f>-6627083.41</f>
        <v>-6627083.4100000001</v>
      </c>
      <c r="G123" s="4">
        <v>18676601.167800002</v>
      </c>
      <c r="H123" s="4">
        <v>10257095.8596</v>
      </c>
      <c r="I123" s="4">
        <v>13417098.540100001</v>
      </c>
      <c r="J123" s="4">
        <v>50425313.034999996</v>
      </c>
      <c r="K123" s="5">
        <f t="shared" si="12"/>
        <v>177345340.75000003</v>
      </c>
      <c r="L123" s="8"/>
      <c r="M123" s="15"/>
      <c r="N123" s="156" t="s">
        <v>874</v>
      </c>
      <c r="O123" s="157"/>
      <c r="P123" s="158"/>
      <c r="Q123" s="11">
        <f>SUM(Q107:Q122)</f>
        <v>1265366165.6192999</v>
      </c>
      <c r="R123" s="11">
        <f t="shared" ref="R123:W123" si="23">SUM(R107:R122)</f>
        <v>-106033334.55999997</v>
      </c>
      <c r="S123" s="11">
        <f t="shared" si="23"/>
        <v>259141381.55739999</v>
      </c>
      <c r="T123" s="11">
        <f t="shared" si="23"/>
        <v>142319149.3962</v>
      </c>
      <c r="U123" s="11">
        <f t="shared" si="23"/>
        <v>186164785.60159999</v>
      </c>
      <c r="V123" s="11">
        <f t="shared" si="23"/>
        <v>727691180.71889997</v>
      </c>
      <c r="W123" s="11">
        <f t="shared" si="23"/>
        <v>2474649328.3334002</v>
      </c>
    </row>
    <row r="124" spans="1:23" ht="25" customHeight="1" x14ac:dyDescent="0.25">
      <c r="A124" s="159"/>
      <c r="B124" s="154"/>
      <c r="C124" s="1">
        <v>2</v>
      </c>
      <c r="D124" s="1" t="s">
        <v>184</v>
      </c>
      <c r="E124" s="4">
        <v>104693843.0874</v>
      </c>
      <c r="F124" s="4">
        <f t="shared" ref="F124:F154" si="24">-6627083.41</f>
        <v>-6627083.4100000001</v>
      </c>
      <c r="G124" s="4">
        <v>21440834.9736</v>
      </c>
      <c r="H124" s="4">
        <v>11775199.227</v>
      </c>
      <c r="I124" s="4">
        <v>15402898.687899999</v>
      </c>
      <c r="J124" s="4">
        <v>58857923.5572</v>
      </c>
      <c r="K124" s="5">
        <f t="shared" si="12"/>
        <v>205543616.12309998</v>
      </c>
      <c r="L124" s="8"/>
      <c r="M124" s="150">
        <v>24</v>
      </c>
      <c r="N124" s="153" t="s">
        <v>60</v>
      </c>
      <c r="O124" s="9">
        <v>1</v>
      </c>
      <c r="P124" s="1" t="s">
        <v>566</v>
      </c>
      <c r="Q124" s="4">
        <v>108427553.9365</v>
      </c>
      <c r="R124" s="4">
        <f>-6627083.41</f>
        <v>-6627083.4100000001</v>
      </c>
      <c r="S124" s="4">
        <v>22205482.404599998</v>
      </c>
      <c r="T124" s="4">
        <v>12195139.767899999</v>
      </c>
      <c r="U124" s="4">
        <v>15952214.371099999</v>
      </c>
      <c r="V124" s="4">
        <v>381756821.56379998</v>
      </c>
      <c r="W124" s="5">
        <f t="shared" si="13"/>
        <v>533910128.63389999</v>
      </c>
    </row>
    <row r="125" spans="1:23" ht="25" customHeight="1" x14ac:dyDescent="0.25">
      <c r="A125" s="159"/>
      <c r="B125" s="154"/>
      <c r="C125" s="1">
        <v>3</v>
      </c>
      <c r="D125" s="1" t="s">
        <v>185</v>
      </c>
      <c r="E125" s="4">
        <v>69673863.780300006</v>
      </c>
      <c r="F125" s="4">
        <f t="shared" si="24"/>
        <v>-6627083.4100000001</v>
      </c>
      <c r="G125" s="4">
        <v>14268898.4494</v>
      </c>
      <c r="H125" s="4">
        <v>7836407.5931000002</v>
      </c>
      <c r="I125" s="4">
        <v>10250645.437799999</v>
      </c>
      <c r="J125" s="4">
        <v>39761140.515600003</v>
      </c>
      <c r="K125" s="5">
        <f t="shared" si="12"/>
        <v>135163872.3662</v>
      </c>
      <c r="L125" s="8"/>
      <c r="M125" s="151"/>
      <c r="N125" s="154"/>
      <c r="O125" s="9">
        <v>2</v>
      </c>
      <c r="P125" s="1" t="s">
        <v>567</v>
      </c>
      <c r="Q125" s="4">
        <v>139369289.83039999</v>
      </c>
      <c r="R125" s="4">
        <f t="shared" ref="R125:R143" si="25">-6627083.41</f>
        <v>-6627083.4100000001</v>
      </c>
      <c r="S125" s="4">
        <v>28542212.756000001</v>
      </c>
      <c r="T125" s="4">
        <v>15675240.353</v>
      </c>
      <c r="U125" s="4">
        <v>20504463.186799999</v>
      </c>
      <c r="V125" s="4">
        <v>403941411.86409998</v>
      </c>
      <c r="W125" s="5">
        <f t="shared" si="13"/>
        <v>601405534.58029997</v>
      </c>
    </row>
    <row r="126" spans="1:23" ht="25" customHeight="1" x14ac:dyDescent="0.25">
      <c r="A126" s="159"/>
      <c r="B126" s="154"/>
      <c r="C126" s="1">
        <v>4</v>
      </c>
      <c r="D126" s="1" t="s">
        <v>186</v>
      </c>
      <c r="E126" s="4">
        <v>85911021.719899997</v>
      </c>
      <c r="F126" s="4">
        <f t="shared" si="24"/>
        <v>-6627083.4100000001</v>
      </c>
      <c r="G126" s="4">
        <v>17594196.418699998</v>
      </c>
      <c r="H126" s="4">
        <v>9662644.5902999993</v>
      </c>
      <c r="I126" s="4">
        <v>12639508.921499999</v>
      </c>
      <c r="J126" s="4">
        <v>45069524.655500002</v>
      </c>
      <c r="K126" s="5">
        <f t="shared" si="12"/>
        <v>164249812.89589998</v>
      </c>
      <c r="L126" s="8"/>
      <c r="M126" s="151"/>
      <c r="N126" s="154"/>
      <c r="O126" s="9">
        <v>3</v>
      </c>
      <c r="P126" s="1" t="s">
        <v>568</v>
      </c>
      <c r="Q126" s="4">
        <v>224759556.9779</v>
      </c>
      <c r="R126" s="4">
        <f t="shared" si="25"/>
        <v>-6627083.4100000001</v>
      </c>
      <c r="S126" s="4">
        <v>46029760.946699999</v>
      </c>
      <c r="T126" s="4">
        <v>25279314.270399999</v>
      </c>
      <c r="U126" s="4">
        <v>33067357.001899999</v>
      </c>
      <c r="V126" s="4">
        <v>462687932.13739997</v>
      </c>
      <c r="W126" s="5">
        <f t="shared" si="13"/>
        <v>785196837.92429996</v>
      </c>
    </row>
    <row r="127" spans="1:23" ht="25" customHeight="1" x14ac:dyDescent="0.25">
      <c r="A127" s="159"/>
      <c r="B127" s="154"/>
      <c r="C127" s="1">
        <v>5</v>
      </c>
      <c r="D127" s="1" t="s">
        <v>187</v>
      </c>
      <c r="E127" s="4">
        <v>90284993.752399996</v>
      </c>
      <c r="F127" s="4">
        <f t="shared" si="24"/>
        <v>-6627083.4100000001</v>
      </c>
      <c r="G127" s="4">
        <v>18489966.501899999</v>
      </c>
      <c r="H127" s="4">
        <v>10154597.035399999</v>
      </c>
      <c r="I127" s="4">
        <v>13283021.9123</v>
      </c>
      <c r="J127" s="4">
        <v>49918315.2918</v>
      </c>
      <c r="K127" s="5">
        <f t="shared" si="12"/>
        <v>175503811.08380002</v>
      </c>
      <c r="L127" s="8"/>
      <c r="M127" s="151"/>
      <c r="N127" s="154"/>
      <c r="O127" s="9">
        <v>4</v>
      </c>
      <c r="P127" s="1" t="s">
        <v>569</v>
      </c>
      <c r="Q127" s="4">
        <v>87845813.219699994</v>
      </c>
      <c r="R127" s="4">
        <f t="shared" si="25"/>
        <v>-6627083.4100000001</v>
      </c>
      <c r="S127" s="4">
        <v>17990433.1413</v>
      </c>
      <c r="T127" s="4">
        <v>9880255.8146000002</v>
      </c>
      <c r="U127" s="4">
        <v>12924161.739399999</v>
      </c>
      <c r="V127" s="4">
        <v>367726255.2841</v>
      </c>
      <c r="W127" s="5">
        <f t="shared" si="13"/>
        <v>489739835.78909999</v>
      </c>
    </row>
    <row r="128" spans="1:23" ht="25" customHeight="1" x14ac:dyDescent="0.25">
      <c r="A128" s="159"/>
      <c r="B128" s="154"/>
      <c r="C128" s="1">
        <v>6</v>
      </c>
      <c r="D128" s="1" t="s">
        <v>188</v>
      </c>
      <c r="E128" s="4">
        <v>88764164.188299999</v>
      </c>
      <c r="F128" s="4">
        <f t="shared" si="24"/>
        <v>-6627083.4100000001</v>
      </c>
      <c r="G128" s="4">
        <v>18178507.348700002</v>
      </c>
      <c r="H128" s="4">
        <v>9983545.2278000005</v>
      </c>
      <c r="I128" s="4">
        <v>13059272.5206</v>
      </c>
      <c r="J128" s="4">
        <v>50632842.6598</v>
      </c>
      <c r="K128" s="5">
        <f t="shared" si="12"/>
        <v>173991248.5352</v>
      </c>
      <c r="L128" s="8"/>
      <c r="M128" s="151"/>
      <c r="N128" s="154"/>
      <c r="O128" s="9">
        <v>5</v>
      </c>
      <c r="P128" s="1" t="s">
        <v>570</v>
      </c>
      <c r="Q128" s="4">
        <v>73856021.831</v>
      </c>
      <c r="R128" s="4">
        <f t="shared" si="25"/>
        <v>-6627083.4100000001</v>
      </c>
      <c r="S128" s="4">
        <v>15125385.8793</v>
      </c>
      <c r="T128" s="4">
        <v>8306786.2017999999</v>
      </c>
      <c r="U128" s="4">
        <v>10865938.1317</v>
      </c>
      <c r="V128" s="4">
        <v>357750186.47509998</v>
      </c>
      <c r="W128" s="5">
        <f t="shared" si="13"/>
        <v>459277235.10889995</v>
      </c>
    </row>
    <row r="129" spans="1:23" ht="25" customHeight="1" x14ac:dyDescent="0.25">
      <c r="A129" s="159"/>
      <c r="B129" s="154"/>
      <c r="C129" s="1">
        <v>7</v>
      </c>
      <c r="D129" s="1" t="s">
        <v>189</v>
      </c>
      <c r="E129" s="4">
        <v>122633764.5061</v>
      </c>
      <c r="F129" s="4">
        <f t="shared" si="24"/>
        <v>-6627083.4100000001</v>
      </c>
      <c r="G129" s="4">
        <v>25114851.3554</v>
      </c>
      <c r="H129" s="4">
        <v>13792950.6304</v>
      </c>
      <c r="I129" s="4">
        <v>18042278.272599999</v>
      </c>
      <c r="J129" s="4">
        <v>63722647.560000002</v>
      </c>
      <c r="K129" s="5">
        <f t="shared" si="12"/>
        <v>236679408.9145</v>
      </c>
      <c r="L129" s="8"/>
      <c r="M129" s="151"/>
      <c r="N129" s="154"/>
      <c r="O129" s="9">
        <v>6</v>
      </c>
      <c r="P129" s="1" t="s">
        <v>571</v>
      </c>
      <c r="Q129" s="4">
        <v>82568307.608400002</v>
      </c>
      <c r="R129" s="4">
        <f t="shared" si="25"/>
        <v>-6627083.4100000001</v>
      </c>
      <c r="S129" s="4">
        <v>16909623.386399999</v>
      </c>
      <c r="T129" s="4">
        <v>9286680.5080999993</v>
      </c>
      <c r="U129" s="4">
        <v>12147717.949999999</v>
      </c>
      <c r="V129" s="4">
        <v>360098725.1135</v>
      </c>
      <c r="W129" s="5">
        <f t="shared" si="13"/>
        <v>474383971.15640002</v>
      </c>
    </row>
    <row r="130" spans="1:23" ht="25" customHeight="1" x14ac:dyDescent="0.25">
      <c r="A130" s="159"/>
      <c r="B130" s="155"/>
      <c r="C130" s="1">
        <v>8</v>
      </c>
      <c r="D130" s="1" t="s">
        <v>190</v>
      </c>
      <c r="E130" s="4">
        <v>113195548.7282</v>
      </c>
      <c r="F130" s="4">
        <f t="shared" si="24"/>
        <v>-6627083.4100000001</v>
      </c>
      <c r="G130" s="4">
        <v>23181946.602200001</v>
      </c>
      <c r="H130" s="4">
        <v>12731409.0167</v>
      </c>
      <c r="I130" s="4">
        <v>16653697.2717</v>
      </c>
      <c r="J130" s="4">
        <v>67080629.294399999</v>
      </c>
      <c r="K130" s="5">
        <f t="shared" si="12"/>
        <v>226216147.50319999</v>
      </c>
      <c r="L130" s="8"/>
      <c r="M130" s="151"/>
      <c r="N130" s="154"/>
      <c r="O130" s="9">
        <v>7</v>
      </c>
      <c r="P130" s="1" t="s">
        <v>572</v>
      </c>
      <c r="Q130" s="4">
        <v>75810320.987200007</v>
      </c>
      <c r="R130" s="4">
        <f t="shared" si="25"/>
        <v>-6627083.4100000001</v>
      </c>
      <c r="S130" s="4">
        <v>15525617.6834</v>
      </c>
      <c r="T130" s="4">
        <v>8526591.5048999991</v>
      </c>
      <c r="U130" s="4">
        <v>11153460.979499999</v>
      </c>
      <c r="V130" s="4">
        <v>354192097.49159998</v>
      </c>
      <c r="W130" s="5">
        <f t="shared" si="13"/>
        <v>458581005.23659998</v>
      </c>
    </row>
    <row r="131" spans="1:23" ht="25" customHeight="1" x14ac:dyDescent="0.3">
      <c r="A131" s="1"/>
      <c r="B131" s="156" t="s">
        <v>857</v>
      </c>
      <c r="C131" s="157"/>
      <c r="D131" s="158"/>
      <c r="E131" s="11">
        <f>SUM(E123:E130)</f>
        <v>766353515.32010007</v>
      </c>
      <c r="F131" s="11">
        <f>SUM(F123:F130)</f>
        <v>-53016667.280000001</v>
      </c>
      <c r="G131" s="11">
        <f t="shared" ref="G131:K131" si="26">SUM(G123:G130)</f>
        <v>156945802.8177</v>
      </c>
      <c r="H131" s="11">
        <f t="shared" si="26"/>
        <v>86193849.180299997</v>
      </c>
      <c r="I131" s="11">
        <f t="shared" si="26"/>
        <v>112748421.56449999</v>
      </c>
      <c r="J131" s="11">
        <f t="shared" si="26"/>
        <v>425468336.5693</v>
      </c>
      <c r="K131" s="11">
        <f t="shared" si="26"/>
        <v>1494693258.1719003</v>
      </c>
      <c r="L131" s="8"/>
      <c r="M131" s="151"/>
      <c r="N131" s="154"/>
      <c r="O131" s="9">
        <v>8</v>
      </c>
      <c r="P131" s="1" t="s">
        <v>573</v>
      </c>
      <c r="Q131" s="4">
        <v>91457087.211799994</v>
      </c>
      <c r="R131" s="4">
        <f t="shared" si="25"/>
        <v>-6627083.4100000001</v>
      </c>
      <c r="S131" s="4">
        <v>18730006.046700001</v>
      </c>
      <c r="T131" s="4">
        <v>10286425.5517</v>
      </c>
      <c r="U131" s="4">
        <v>13455464.114</v>
      </c>
      <c r="V131" s="4">
        <v>364719599.33310002</v>
      </c>
      <c r="W131" s="5">
        <f t="shared" si="13"/>
        <v>492021498.84730005</v>
      </c>
    </row>
    <row r="132" spans="1:23" ht="25" customHeight="1" x14ac:dyDescent="0.25">
      <c r="A132" s="159">
        <v>7</v>
      </c>
      <c r="B132" s="153" t="s">
        <v>43</v>
      </c>
      <c r="C132" s="1">
        <v>1</v>
      </c>
      <c r="D132" s="1" t="s">
        <v>191</v>
      </c>
      <c r="E132" s="4">
        <v>90196305.215800002</v>
      </c>
      <c r="F132" s="4">
        <f t="shared" si="24"/>
        <v>-6627083.4100000001</v>
      </c>
      <c r="G132" s="4">
        <v>18471803.482700001</v>
      </c>
      <c r="H132" s="4">
        <v>10144621.996200001</v>
      </c>
      <c r="I132" s="4">
        <v>13269973.7663</v>
      </c>
      <c r="J132" s="4">
        <v>47831201.183499999</v>
      </c>
      <c r="K132" s="5">
        <f t="shared" si="12"/>
        <v>173286822.23449999</v>
      </c>
      <c r="L132" s="8"/>
      <c r="M132" s="151"/>
      <c r="N132" s="154"/>
      <c r="O132" s="9">
        <v>9</v>
      </c>
      <c r="P132" s="1" t="s">
        <v>574</v>
      </c>
      <c r="Q132" s="4">
        <v>61069241.977700002</v>
      </c>
      <c r="R132" s="4">
        <f t="shared" si="25"/>
        <v>-6627083.4100000001</v>
      </c>
      <c r="S132" s="4">
        <v>12506710.0471</v>
      </c>
      <c r="T132" s="4">
        <v>6868622.5448000003</v>
      </c>
      <c r="U132" s="4">
        <v>8984705.4935999997</v>
      </c>
      <c r="V132" s="4">
        <v>347865462.36979997</v>
      </c>
      <c r="W132" s="5">
        <f t="shared" si="13"/>
        <v>430667659.023</v>
      </c>
    </row>
    <row r="133" spans="1:23" ht="25" customHeight="1" x14ac:dyDescent="0.25">
      <c r="A133" s="159"/>
      <c r="B133" s="154"/>
      <c r="C133" s="1">
        <v>2</v>
      </c>
      <c r="D133" s="1" t="s">
        <v>192</v>
      </c>
      <c r="E133" s="4">
        <v>79584591.945500001</v>
      </c>
      <c r="F133" s="4">
        <f t="shared" si="24"/>
        <v>-6627083.4100000001</v>
      </c>
      <c r="G133" s="4">
        <v>16298571.6449</v>
      </c>
      <c r="H133" s="4">
        <v>8951093.9508999996</v>
      </c>
      <c r="I133" s="4">
        <v>11708743.9978</v>
      </c>
      <c r="J133" s="4">
        <v>41560877.152000003</v>
      </c>
      <c r="K133" s="5">
        <f t="shared" si="12"/>
        <v>151476795.2811</v>
      </c>
      <c r="L133" s="8"/>
      <c r="M133" s="151"/>
      <c r="N133" s="154"/>
      <c r="O133" s="9">
        <v>10</v>
      </c>
      <c r="P133" s="1" t="s">
        <v>575</v>
      </c>
      <c r="Q133" s="4">
        <v>104129206.1805</v>
      </c>
      <c r="R133" s="4">
        <f t="shared" si="25"/>
        <v>-6627083.4100000001</v>
      </c>
      <c r="S133" s="4">
        <v>21325199.838</v>
      </c>
      <c r="T133" s="4">
        <v>11711692.989399999</v>
      </c>
      <c r="U133" s="4">
        <v>15319827.469799999</v>
      </c>
      <c r="V133" s="4">
        <v>378583904.3969</v>
      </c>
      <c r="W133" s="5">
        <f t="shared" si="13"/>
        <v>524442747.46459997</v>
      </c>
    </row>
    <row r="134" spans="1:23" ht="25" customHeight="1" x14ac:dyDescent="0.25">
      <c r="A134" s="159"/>
      <c r="B134" s="154"/>
      <c r="C134" s="1">
        <v>3</v>
      </c>
      <c r="D134" s="1" t="s">
        <v>193</v>
      </c>
      <c r="E134" s="4">
        <v>77061546.066200003</v>
      </c>
      <c r="F134" s="4">
        <f t="shared" si="24"/>
        <v>-6627083.4100000001</v>
      </c>
      <c r="G134" s="4">
        <v>15781863.0331</v>
      </c>
      <c r="H134" s="4">
        <v>8667320.1680999994</v>
      </c>
      <c r="I134" s="4">
        <v>11337545.282400001</v>
      </c>
      <c r="J134" s="4">
        <v>39704491.505400002</v>
      </c>
      <c r="K134" s="5">
        <f t="shared" si="12"/>
        <v>145925682.64520001</v>
      </c>
      <c r="L134" s="8"/>
      <c r="M134" s="151"/>
      <c r="N134" s="154"/>
      <c r="O134" s="9">
        <v>11</v>
      </c>
      <c r="P134" s="1" t="s">
        <v>576</v>
      </c>
      <c r="Q134" s="4">
        <v>90014547.480199993</v>
      </c>
      <c r="R134" s="4">
        <f t="shared" si="25"/>
        <v>-6627083.4100000001</v>
      </c>
      <c r="S134" s="4">
        <v>18434580.304200001</v>
      </c>
      <c r="T134" s="4">
        <v>10124179.2129</v>
      </c>
      <c r="U134" s="4">
        <v>13243232.9771</v>
      </c>
      <c r="V134" s="4">
        <v>367234399.18730003</v>
      </c>
      <c r="W134" s="5">
        <f t="shared" si="13"/>
        <v>492423855.75170004</v>
      </c>
    </row>
    <row r="135" spans="1:23" ht="25" customHeight="1" x14ac:dyDescent="0.25">
      <c r="A135" s="159"/>
      <c r="B135" s="154"/>
      <c r="C135" s="1">
        <v>4</v>
      </c>
      <c r="D135" s="1" t="s">
        <v>194</v>
      </c>
      <c r="E135" s="4">
        <v>91355455.575299993</v>
      </c>
      <c r="F135" s="4">
        <f t="shared" si="24"/>
        <v>-6627083.4100000001</v>
      </c>
      <c r="G135" s="4">
        <v>18709192.338</v>
      </c>
      <c r="H135" s="4">
        <v>10274994.767100001</v>
      </c>
      <c r="I135" s="4">
        <v>13440511.7371</v>
      </c>
      <c r="J135" s="4">
        <v>50289393.052299999</v>
      </c>
      <c r="K135" s="5">
        <f t="shared" si="12"/>
        <v>177442464.0598</v>
      </c>
      <c r="L135" s="8"/>
      <c r="M135" s="151"/>
      <c r="N135" s="154"/>
      <c r="O135" s="9">
        <v>12</v>
      </c>
      <c r="P135" s="1" t="s">
        <v>577</v>
      </c>
      <c r="Q135" s="4">
        <v>123765538.133</v>
      </c>
      <c r="R135" s="4">
        <f t="shared" si="25"/>
        <v>-6627083.4100000001</v>
      </c>
      <c r="S135" s="4">
        <v>25346633.577199999</v>
      </c>
      <c r="T135" s="4">
        <v>13920244.2662</v>
      </c>
      <c r="U135" s="4">
        <v>18208788.489399999</v>
      </c>
      <c r="V135" s="4">
        <v>389246493.47619998</v>
      </c>
      <c r="W135" s="5">
        <f t="shared" si="13"/>
        <v>563860614.53200006</v>
      </c>
    </row>
    <row r="136" spans="1:23" ht="25" customHeight="1" x14ac:dyDescent="0.25">
      <c r="A136" s="159"/>
      <c r="B136" s="154"/>
      <c r="C136" s="1">
        <v>5</v>
      </c>
      <c r="D136" s="1" t="s">
        <v>195</v>
      </c>
      <c r="E136" s="4">
        <v>118565157.7212</v>
      </c>
      <c r="F136" s="4">
        <f t="shared" si="24"/>
        <v>-6627083.4100000001</v>
      </c>
      <c r="G136" s="4">
        <v>24281618.721299998</v>
      </c>
      <c r="H136" s="4">
        <v>13335343.439200001</v>
      </c>
      <c r="I136" s="4">
        <v>17443691.610199999</v>
      </c>
      <c r="J136" s="4">
        <v>65650246.988499999</v>
      </c>
      <c r="K136" s="5">
        <f t="shared" si="12"/>
        <v>232648975.0704</v>
      </c>
      <c r="L136" s="8"/>
      <c r="M136" s="151"/>
      <c r="N136" s="154"/>
      <c r="O136" s="9">
        <v>13</v>
      </c>
      <c r="P136" s="1" t="s">
        <v>578</v>
      </c>
      <c r="Q136" s="4">
        <v>133906315.20280001</v>
      </c>
      <c r="R136" s="4">
        <f t="shared" si="25"/>
        <v>-6627083.4100000001</v>
      </c>
      <c r="S136" s="4">
        <v>27423419.7687</v>
      </c>
      <c r="T136" s="4">
        <v>15060804.8455</v>
      </c>
      <c r="U136" s="4">
        <v>19700732.592500001</v>
      </c>
      <c r="V136" s="4">
        <v>402089578.60790002</v>
      </c>
      <c r="W136" s="5">
        <f t="shared" si="13"/>
        <v>591553767.60740006</v>
      </c>
    </row>
    <row r="137" spans="1:23" ht="25" customHeight="1" x14ac:dyDescent="0.25">
      <c r="A137" s="159"/>
      <c r="B137" s="154"/>
      <c r="C137" s="1">
        <v>6</v>
      </c>
      <c r="D137" s="1" t="s">
        <v>196</v>
      </c>
      <c r="E137" s="4">
        <v>96869219.907399997</v>
      </c>
      <c r="F137" s="4">
        <f t="shared" si="24"/>
        <v>-6627083.4100000001</v>
      </c>
      <c r="G137" s="4">
        <v>19838386.831599999</v>
      </c>
      <c r="H137" s="4">
        <v>10895142.729800001</v>
      </c>
      <c r="I137" s="4">
        <v>14251714.6779</v>
      </c>
      <c r="J137" s="4">
        <v>49089739.2082</v>
      </c>
      <c r="K137" s="5">
        <f t="shared" ref="K137:K200" si="27">E137+F137+G137+H137+I137+J137</f>
        <v>184317119.94490001</v>
      </c>
      <c r="L137" s="8"/>
      <c r="M137" s="151"/>
      <c r="N137" s="154"/>
      <c r="O137" s="9">
        <v>14</v>
      </c>
      <c r="P137" s="1" t="s">
        <v>579</v>
      </c>
      <c r="Q137" s="4">
        <v>72083839.922099993</v>
      </c>
      <c r="R137" s="4">
        <f t="shared" si="25"/>
        <v>-6627083.4100000001</v>
      </c>
      <c r="S137" s="4">
        <v>14762450.8802</v>
      </c>
      <c r="T137" s="4">
        <v>8107464.1172000002</v>
      </c>
      <c r="U137" s="4">
        <v>10605208.965600001</v>
      </c>
      <c r="V137" s="4">
        <v>356965888.7755</v>
      </c>
      <c r="W137" s="5">
        <f t="shared" ref="W137:W200" si="28">Q137+R137+S137+T137+U137+V137</f>
        <v>455897769.25059998</v>
      </c>
    </row>
    <row r="138" spans="1:23" ht="25" customHeight="1" x14ac:dyDescent="0.25">
      <c r="A138" s="159"/>
      <c r="B138" s="154"/>
      <c r="C138" s="1">
        <v>7</v>
      </c>
      <c r="D138" s="1" t="s">
        <v>197</v>
      </c>
      <c r="E138" s="4">
        <v>91889497.6752</v>
      </c>
      <c r="F138" s="4">
        <f t="shared" si="24"/>
        <v>-6627083.4100000001</v>
      </c>
      <c r="G138" s="4">
        <v>18818561.792800002</v>
      </c>
      <c r="H138" s="4">
        <v>10335059.9241</v>
      </c>
      <c r="I138" s="4">
        <v>13519081.7477</v>
      </c>
      <c r="J138" s="4">
        <v>46323469.265100002</v>
      </c>
      <c r="K138" s="5">
        <f t="shared" si="27"/>
        <v>174258586.99489999</v>
      </c>
      <c r="L138" s="8"/>
      <c r="M138" s="151"/>
      <c r="N138" s="154"/>
      <c r="O138" s="9">
        <v>15</v>
      </c>
      <c r="P138" s="1" t="s">
        <v>580</v>
      </c>
      <c r="Q138" s="4">
        <v>86980729.687800005</v>
      </c>
      <c r="R138" s="4">
        <f t="shared" si="25"/>
        <v>-6627083.4100000001</v>
      </c>
      <c r="S138" s="4">
        <v>17813267.868700001</v>
      </c>
      <c r="T138" s="4">
        <v>9782957.5339000002</v>
      </c>
      <c r="U138" s="4">
        <v>12796887.8367</v>
      </c>
      <c r="V138" s="4">
        <v>367682116.88990003</v>
      </c>
      <c r="W138" s="5">
        <f t="shared" si="28"/>
        <v>488428876.40700006</v>
      </c>
    </row>
    <row r="139" spans="1:23" ht="25" customHeight="1" x14ac:dyDescent="0.25">
      <c r="A139" s="159"/>
      <c r="B139" s="154"/>
      <c r="C139" s="1">
        <v>8</v>
      </c>
      <c r="D139" s="1" t="s">
        <v>198</v>
      </c>
      <c r="E139" s="4">
        <v>78965469.729000002</v>
      </c>
      <c r="F139" s="4">
        <f t="shared" si="24"/>
        <v>-6627083.4100000001</v>
      </c>
      <c r="G139" s="4">
        <v>16171778.159499999</v>
      </c>
      <c r="H139" s="4">
        <v>8881459.6033999994</v>
      </c>
      <c r="I139" s="4">
        <v>11617656.7238</v>
      </c>
      <c r="J139" s="4">
        <v>42216223.444300003</v>
      </c>
      <c r="K139" s="5">
        <f t="shared" si="27"/>
        <v>151225504.25</v>
      </c>
      <c r="L139" s="8"/>
      <c r="M139" s="151"/>
      <c r="N139" s="154"/>
      <c r="O139" s="9">
        <v>16</v>
      </c>
      <c r="P139" s="1" t="s">
        <v>581</v>
      </c>
      <c r="Q139" s="4">
        <v>130216687.1937</v>
      </c>
      <c r="R139" s="4">
        <f t="shared" si="25"/>
        <v>-6627083.4100000001</v>
      </c>
      <c r="S139" s="4">
        <v>26667800.307999998</v>
      </c>
      <c r="T139" s="4">
        <v>14645822.420499999</v>
      </c>
      <c r="U139" s="4">
        <v>19157902.520100001</v>
      </c>
      <c r="V139" s="4">
        <v>398884695.74309999</v>
      </c>
      <c r="W139" s="5">
        <f t="shared" si="28"/>
        <v>582945824.77540004</v>
      </c>
    </row>
    <row r="140" spans="1:23" ht="25" customHeight="1" x14ac:dyDescent="0.25">
      <c r="A140" s="159"/>
      <c r="B140" s="154"/>
      <c r="C140" s="1">
        <v>9</v>
      </c>
      <c r="D140" s="1" t="s">
        <v>199</v>
      </c>
      <c r="E140" s="4">
        <v>99753754.925099999</v>
      </c>
      <c r="F140" s="4">
        <f t="shared" si="24"/>
        <v>-6627083.4100000001</v>
      </c>
      <c r="G140" s="4">
        <v>20429126.816599999</v>
      </c>
      <c r="H140" s="4">
        <v>11219574.1721</v>
      </c>
      <c r="I140" s="4">
        <v>14676096.851</v>
      </c>
      <c r="J140" s="4">
        <v>52367361.354999997</v>
      </c>
      <c r="K140" s="5">
        <f t="shared" si="27"/>
        <v>191818830.7098</v>
      </c>
      <c r="L140" s="8"/>
      <c r="M140" s="151"/>
      <c r="N140" s="154"/>
      <c r="O140" s="9">
        <v>17</v>
      </c>
      <c r="P140" s="1" t="s">
        <v>582</v>
      </c>
      <c r="Q140" s="4">
        <v>126351726.2198</v>
      </c>
      <c r="R140" s="4">
        <f t="shared" si="25"/>
        <v>-6627083.4100000001</v>
      </c>
      <c r="S140" s="4">
        <v>25876273.4333</v>
      </c>
      <c r="T140" s="4">
        <v>14211119.8236</v>
      </c>
      <c r="U140" s="4">
        <v>18589276.8917</v>
      </c>
      <c r="V140" s="4">
        <v>395427056.24419999</v>
      </c>
      <c r="W140" s="5">
        <f t="shared" si="28"/>
        <v>573828369.2026</v>
      </c>
    </row>
    <row r="141" spans="1:23" ht="25" customHeight="1" x14ac:dyDescent="0.25">
      <c r="A141" s="159"/>
      <c r="B141" s="154"/>
      <c r="C141" s="1">
        <v>10</v>
      </c>
      <c r="D141" s="1" t="s">
        <v>200</v>
      </c>
      <c r="E141" s="4">
        <v>94378360.698699996</v>
      </c>
      <c r="F141" s="4">
        <f t="shared" si="24"/>
        <v>-6627083.4100000001</v>
      </c>
      <c r="G141" s="4">
        <v>19328269.907200001</v>
      </c>
      <c r="H141" s="4">
        <v>10614989.0688</v>
      </c>
      <c r="I141" s="4">
        <v>13885251.370100001</v>
      </c>
      <c r="J141" s="4">
        <v>52461773.973999999</v>
      </c>
      <c r="K141" s="5">
        <f t="shared" si="27"/>
        <v>184041561.60879999</v>
      </c>
      <c r="L141" s="8"/>
      <c r="M141" s="151"/>
      <c r="N141" s="154"/>
      <c r="O141" s="9">
        <v>18</v>
      </c>
      <c r="P141" s="1" t="s">
        <v>583</v>
      </c>
      <c r="Q141" s="4">
        <v>129015679.0378</v>
      </c>
      <c r="R141" s="4">
        <f t="shared" si="25"/>
        <v>-6627083.4100000001</v>
      </c>
      <c r="S141" s="4">
        <v>26421839.161499999</v>
      </c>
      <c r="T141" s="4">
        <v>14510741.7903</v>
      </c>
      <c r="U141" s="4">
        <v>18981206.294199999</v>
      </c>
      <c r="V141" s="4">
        <v>397746598.13480002</v>
      </c>
      <c r="W141" s="5">
        <f t="shared" si="28"/>
        <v>580048981.0086</v>
      </c>
    </row>
    <row r="142" spans="1:23" ht="25" customHeight="1" x14ac:dyDescent="0.25">
      <c r="A142" s="159"/>
      <c r="B142" s="154"/>
      <c r="C142" s="1">
        <v>11</v>
      </c>
      <c r="D142" s="1" t="s">
        <v>201</v>
      </c>
      <c r="E142" s="4">
        <v>108056924.2237</v>
      </c>
      <c r="F142" s="4">
        <f t="shared" si="24"/>
        <v>-6627083.4100000001</v>
      </c>
      <c r="G142" s="4">
        <v>22129579.0823</v>
      </c>
      <c r="H142" s="4">
        <v>12153454.043400001</v>
      </c>
      <c r="I142" s="4">
        <v>15897686.122400001</v>
      </c>
      <c r="J142" s="4">
        <v>54740443.315700002</v>
      </c>
      <c r="K142" s="5">
        <f t="shared" si="27"/>
        <v>206351003.3775</v>
      </c>
      <c r="L142" s="8"/>
      <c r="M142" s="151"/>
      <c r="N142" s="154"/>
      <c r="O142" s="9">
        <v>19</v>
      </c>
      <c r="P142" s="1" t="s">
        <v>584</v>
      </c>
      <c r="Q142" s="4">
        <v>99781564.170499995</v>
      </c>
      <c r="R142" s="4">
        <f t="shared" si="25"/>
        <v>-6627083.4100000001</v>
      </c>
      <c r="S142" s="4">
        <v>20434822.026799999</v>
      </c>
      <c r="T142" s="4">
        <v>11222701.953</v>
      </c>
      <c r="U142" s="4">
        <v>14680188.237600001</v>
      </c>
      <c r="V142" s="4">
        <v>376089491.33469999</v>
      </c>
      <c r="W142" s="5">
        <f t="shared" si="28"/>
        <v>515581684.31260002</v>
      </c>
    </row>
    <row r="143" spans="1:23" ht="25" customHeight="1" x14ac:dyDescent="0.25">
      <c r="A143" s="159"/>
      <c r="B143" s="154"/>
      <c r="C143" s="1">
        <v>12</v>
      </c>
      <c r="D143" s="1" t="s">
        <v>202</v>
      </c>
      <c r="E143" s="4">
        <v>82981353.143099993</v>
      </c>
      <c r="F143" s="4">
        <f t="shared" si="24"/>
        <v>-6627083.4100000001</v>
      </c>
      <c r="G143" s="4">
        <v>16994213.280900002</v>
      </c>
      <c r="H143" s="4">
        <v>9333136.8546999991</v>
      </c>
      <c r="I143" s="4">
        <v>12208486.5524</v>
      </c>
      <c r="J143" s="4">
        <v>46859463.755999997</v>
      </c>
      <c r="K143" s="5">
        <f t="shared" si="27"/>
        <v>161749570.1771</v>
      </c>
      <c r="L143" s="8"/>
      <c r="M143" s="152"/>
      <c r="N143" s="155"/>
      <c r="O143" s="9">
        <v>20</v>
      </c>
      <c r="P143" s="1" t="s">
        <v>585</v>
      </c>
      <c r="Q143" s="4">
        <v>114137412.895</v>
      </c>
      <c r="R143" s="4">
        <f t="shared" si="25"/>
        <v>-6627083.4100000001</v>
      </c>
      <c r="S143" s="4">
        <v>23374836.2084</v>
      </c>
      <c r="T143" s="4">
        <v>12837343.0228</v>
      </c>
      <c r="U143" s="4">
        <v>16792267.391100001</v>
      </c>
      <c r="V143" s="4">
        <v>386114844.71829998</v>
      </c>
      <c r="W143" s="5">
        <f t="shared" si="28"/>
        <v>546629620.82559991</v>
      </c>
    </row>
    <row r="144" spans="1:23" ht="25" customHeight="1" x14ac:dyDescent="0.3">
      <c r="A144" s="159"/>
      <c r="B144" s="154"/>
      <c r="C144" s="1">
        <v>13</v>
      </c>
      <c r="D144" s="1" t="s">
        <v>203</v>
      </c>
      <c r="E144" s="4">
        <v>99680109.303800002</v>
      </c>
      <c r="F144" s="4">
        <f t="shared" si="24"/>
        <v>-6627083.4100000001</v>
      </c>
      <c r="G144" s="4">
        <v>20414044.5198</v>
      </c>
      <c r="H144" s="4">
        <v>11211291.0502</v>
      </c>
      <c r="I144" s="4">
        <v>14665261.867699999</v>
      </c>
      <c r="J144" s="4">
        <v>59560138.239200003</v>
      </c>
      <c r="K144" s="5">
        <f t="shared" si="27"/>
        <v>198903761.57069999</v>
      </c>
      <c r="L144" s="8"/>
      <c r="M144" s="15"/>
      <c r="N144" s="156" t="s">
        <v>875</v>
      </c>
      <c r="O144" s="157"/>
      <c r="P144" s="158"/>
      <c r="Q144" s="11">
        <f>SUM(Q124:Q143)</f>
        <v>2155546439.7038002</v>
      </c>
      <c r="R144" s="11">
        <f t="shared" ref="R144:W144" si="29">SUM(R124:R143)</f>
        <v>-132541668.19999996</v>
      </c>
      <c r="S144" s="11">
        <f t="shared" si="29"/>
        <v>441446355.66650003</v>
      </c>
      <c r="T144" s="11">
        <f t="shared" si="29"/>
        <v>242440128.49249998</v>
      </c>
      <c r="U144" s="11">
        <f t="shared" si="29"/>
        <v>317131002.63380003</v>
      </c>
      <c r="V144" s="11">
        <f t="shared" si="29"/>
        <v>7616803559.1413002</v>
      </c>
      <c r="W144" s="11">
        <f t="shared" si="29"/>
        <v>10640825817.437899</v>
      </c>
    </row>
    <row r="145" spans="1:23" ht="25" customHeight="1" x14ac:dyDescent="0.25">
      <c r="A145" s="159"/>
      <c r="B145" s="154"/>
      <c r="C145" s="1">
        <v>14</v>
      </c>
      <c r="D145" s="1" t="s">
        <v>204</v>
      </c>
      <c r="E145" s="4">
        <v>73634095.602500007</v>
      </c>
      <c r="F145" s="4">
        <f t="shared" si="24"/>
        <v>-6627083.4100000001</v>
      </c>
      <c r="G145" s="4">
        <v>15079936.3715</v>
      </c>
      <c r="H145" s="4">
        <v>8281825.5596000003</v>
      </c>
      <c r="I145" s="4">
        <v>10833287.623199999</v>
      </c>
      <c r="J145" s="4">
        <v>39911328.375100002</v>
      </c>
      <c r="K145" s="5">
        <f t="shared" si="27"/>
        <v>141113390.12190002</v>
      </c>
      <c r="L145" s="8"/>
      <c r="M145" s="150">
        <v>25</v>
      </c>
      <c r="N145" s="153" t="s">
        <v>61</v>
      </c>
      <c r="O145" s="9">
        <v>1</v>
      </c>
      <c r="P145" s="1" t="s">
        <v>586</v>
      </c>
      <c r="Q145" s="4">
        <v>74680256.640300006</v>
      </c>
      <c r="R145" s="4">
        <f>-6627083.41</f>
        <v>-6627083.4100000001</v>
      </c>
      <c r="S145" s="4">
        <v>15294185.514599999</v>
      </c>
      <c r="T145" s="4">
        <v>8399490.1163999997</v>
      </c>
      <c r="U145" s="4">
        <v>10987202.237500001</v>
      </c>
      <c r="V145" s="4">
        <v>42124715.439800002</v>
      </c>
      <c r="W145" s="5">
        <f t="shared" si="28"/>
        <v>144858766.5386</v>
      </c>
    </row>
    <row r="146" spans="1:23" ht="25" customHeight="1" x14ac:dyDescent="0.25">
      <c r="A146" s="159"/>
      <c r="B146" s="154"/>
      <c r="C146" s="1">
        <v>15</v>
      </c>
      <c r="D146" s="1" t="s">
        <v>205</v>
      </c>
      <c r="E146" s="4">
        <v>77354175.513500005</v>
      </c>
      <c r="F146" s="4">
        <f t="shared" si="24"/>
        <v>-6627083.4100000001</v>
      </c>
      <c r="G146" s="4">
        <v>15841792.2468</v>
      </c>
      <c r="H146" s="4">
        <v>8700232.9922000002</v>
      </c>
      <c r="I146" s="4">
        <v>11380597.8784</v>
      </c>
      <c r="J146" s="4">
        <v>42865631.836099997</v>
      </c>
      <c r="K146" s="5">
        <f t="shared" si="27"/>
        <v>149515347.05700001</v>
      </c>
      <c r="L146" s="8"/>
      <c r="M146" s="151"/>
      <c r="N146" s="154"/>
      <c r="O146" s="9">
        <v>2</v>
      </c>
      <c r="P146" s="1" t="s">
        <v>587</v>
      </c>
      <c r="Q146" s="4">
        <v>84178133.515100002</v>
      </c>
      <c r="R146" s="4">
        <f t="shared" ref="R146:R157" si="30">-6627083.41</f>
        <v>-6627083.4100000001</v>
      </c>
      <c r="S146" s="4">
        <v>17239308.596000001</v>
      </c>
      <c r="T146" s="4">
        <v>9467741.9747000001</v>
      </c>
      <c r="U146" s="4">
        <v>12384560.773</v>
      </c>
      <c r="V146" s="4">
        <v>42040001.391800001</v>
      </c>
      <c r="W146" s="5">
        <f t="shared" si="28"/>
        <v>158682662.84060001</v>
      </c>
    </row>
    <row r="147" spans="1:23" ht="25" customHeight="1" x14ac:dyDescent="0.25">
      <c r="A147" s="159"/>
      <c r="B147" s="154"/>
      <c r="C147" s="1">
        <v>16</v>
      </c>
      <c r="D147" s="1" t="s">
        <v>206</v>
      </c>
      <c r="E147" s="4">
        <v>70556441.644899994</v>
      </c>
      <c r="F147" s="4">
        <f t="shared" si="24"/>
        <v>-6627083.4100000001</v>
      </c>
      <c r="G147" s="4">
        <v>14449646.4837</v>
      </c>
      <c r="H147" s="4">
        <v>7935673.5087000001</v>
      </c>
      <c r="I147" s="4">
        <v>10380493.1636</v>
      </c>
      <c r="J147" s="4">
        <v>37202359.172399998</v>
      </c>
      <c r="K147" s="5">
        <f t="shared" si="27"/>
        <v>133897530.5633</v>
      </c>
      <c r="L147" s="8"/>
      <c r="M147" s="151"/>
      <c r="N147" s="154"/>
      <c r="O147" s="9">
        <v>3</v>
      </c>
      <c r="P147" s="1" t="s">
        <v>588</v>
      </c>
      <c r="Q147" s="4">
        <v>86190936.252599999</v>
      </c>
      <c r="R147" s="4">
        <f t="shared" si="30"/>
        <v>-6627083.4100000001</v>
      </c>
      <c r="S147" s="4">
        <v>17651521.674199998</v>
      </c>
      <c r="T147" s="4">
        <v>9694127.3335999995</v>
      </c>
      <c r="U147" s="4">
        <v>12680690.857899999</v>
      </c>
      <c r="V147" s="4">
        <v>44715322.491300002</v>
      </c>
      <c r="W147" s="5">
        <f t="shared" si="28"/>
        <v>164305515.19959998</v>
      </c>
    </row>
    <row r="148" spans="1:23" ht="25" customHeight="1" x14ac:dyDescent="0.25">
      <c r="A148" s="159"/>
      <c r="B148" s="154"/>
      <c r="C148" s="1">
        <v>17</v>
      </c>
      <c r="D148" s="1" t="s">
        <v>207</v>
      </c>
      <c r="E148" s="4">
        <v>89275452.803299993</v>
      </c>
      <c r="F148" s="4">
        <f t="shared" si="24"/>
        <v>-6627083.4100000001</v>
      </c>
      <c r="G148" s="4">
        <v>18283216.990600001</v>
      </c>
      <c r="H148" s="4">
        <v>10041051.2389</v>
      </c>
      <c r="I148" s="4">
        <v>13134494.964500001</v>
      </c>
      <c r="J148" s="4">
        <v>46975549.712099999</v>
      </c>
      <c r="K148" s="5">
        <f t="shared" si="27"/>
        <v>171082682.2994</v>
      </c>
      <c r="L148" s="8"/>
      <c r="M148" s="151"/>
      <c r="N148" s="154"/>
      <c r="O148" s="9">
        <v>4</v>
      </c>
      <c r="P148" s="1" t="s">
        <v>589</v>
      </c>
      <c r="Q148" s="4">
        <v>101693559.1239</v>
      </c>
      <c r="R148" s="4">
        <f t="shared" si="30"/>
        <v>-6627083.4100000001</v>
      </c>
      <c r="S148" s="4">
        <v>20826390.117600001</v>
      </c>
      <c r="T148" s="4">
        <v>11437749.188200001</v>
      </c>
      <c r="U148" s="4">
        <v>14961487.1535</v>
      </c>
      <c r="V148" s="4">
        <v>51234147.661399998</v>
      </c>
      <c r="W148" s="5">
        <f t="shared" si="28"/>
        <v>193526249.83459997</v>
      </c>
    </row>
    <row r="149" spans="1:23" ht="25" customHeight="1" x14ac:dyDescent="0.25">
      <c r="A149" s="159"/>
      <c r="B149" s="154"/>
      <c r="C149" s="1">
        <v>18</v>
      </c>
      <c r="D149" s="1" t="s">
        <v>208</v>
      </c>
      <c r="E149" s="4">
        <v>83660171.050999999</v>
      </c>
      <c r="F149" s="4">
        <f t="shared" si="24"/>
        <v>-6627083.4100000001</v>
      </c>
      <c r="G149" s="4">
        <v>17133232.179400001</v>
      </c>
      <c r="H149" s="4">
        <v>9409485.3377999999</v>
      </c>
      <c r="I149" s="4">
        <v>12308356.4507</v>
      </c>
      <c r="J149" s="4">
        <v>47610014.387400001</v>
      </c>
      <c r="K149" s="5">
        <f t="shared" si="27"/>
        <v>163494175.99629998</v>
      </c>
      <c r="L149" s="8"/>
      <c r="M149" s="151"/>
      <c r="N149" s="154"/>
      <c r="O149" s="9">
        <v>5</v>
      </c>
      <c r="P149" s="1" t="s">
        <v>590</v>
      </c>
      <c r="Q149" s="4">
        <v>72613577.528400004</v>
      </c>
      <c r="R149" s="4">
        <f t="shared" si="30"/>
        <v>-6627083.4100000001</v>
      </c>
      <c r="S149" s="4">
        <v>14870938.7937</v>
      </c>
      <c r="T149" s="4">
        <v>8167045.1361999996</v>
      </c>
      <c r="U149" s="4">
        <v>10683145.6851</v>
      </c>
      <c r="V149" s="4">
        <v>38742388.313100003</v>
      </c>
      <c r="W149" s="5">
        <f t="shared" si="28"/>
        <v>138450012.0465</v>
      </c>
    </row>
    <row r="150" spans="1:23" ht="25" customHeight="1" x14ac:dyDescent="0.25">
      <c r="A150" s="159"/>
      <c r="B150" s="154"/>
      <c r="C150" s="1">
        <v>19</v>
      </c>
      <c r="D150" s="1" t="s">
        <v>209</v>
      </c>
      <c r="E150" s="4">
        <v>97981459.837699994</v>
      </c>
      <c r="F150" s="4">
        <f t="shared" si="24"/>
        <v>-6627083.4100000001</v>
      </c>
      <c r="G150" s="4">
        <v>20066168.638999999</v>
      </c>
      <c r="H150" s="4">
        <v>11020239.358100001</v>
      </c>
      <c r="I150" s="4">
        <v>14415351.0337</v>
      </c>
      <c r="J150" s="4">
        <v>56023920.522799999</v>
      </c>
      <c r="K150" s="5">
        <f t="shared" si="27"/>
        <v>192880055.9813</v>
      </c>
      <c r="L150" s="8"/>
      <c r="M150" s="151"/>
      <c r="N150" s="154"/>
      <c r="O150" s="9">
        <v>6</v>
      </c>
      <c r="P150" s="1" t="s">
        <v>591</v>
      </c>
      <c r="Q150" s="4">
        <v>68281038.364700004</v>
      </c>
      <c r="R150" s="4">
        <f t="shared" si="30"/>
        <v>-6627083.4100000001</v>
      </c>
      <c r="S150" s="4">
        <v>13983653.978399999</v>
      </c>
      <c r="T150" s="4">
        <v>7679752.7577</v>
      </c>
      <c r="U150" s="4">
        <v>10045728.432800001</v>
      </c>
      <c r="V150" s="4">
        <v>40069608.054300003</v>
      </c>
      <c r="W150" s="5">
        <f t="shared" si="28"/>
        <v>133432698.17790002</v>
      </c>
    </row>
    <row r="151" spans="1:23" ht="25" customHeight="1" x14ac:dyDescent="0.25">
      <c r="A151" s="159"/>
      <c r="B151" s="154"/>
      <c r="C151" s="1">
        <v>20</v>
      </c>
      <c r="D151" s="1" t="s">
        <v>210</v>
      </c>
      <c r="E151" s="4">
        <v>67908769.773100004</v>
      </c>
      <c r="F151" s="4">
        <f t="shared" si="24"/>
        <v>-6627083.4100000001</v>
      </c>
      <c r="G151" s="4">
        <v>13907415.0211</v>
      </c>
      <c r="H151" s="4">
        <v>7637882.7039999999</v>
      </c>
      <c r="I151" s="4">
        <v>9990959.0668000001</v>
      </c>
      <c r="J151" s="4">
        <v>37995266.827799998</v>
      </c>
      <c r="K151" s="5">
        <f t="shared" si="27"/>
        <v>130813209.98280001</v>
      </c>
      <c r="L151" s="8"/>
      <c r="M151" s="151"/>
      <c r="N151" s="154"/>
      <c r="O151" s="9">
        <v>7</v>
      </c>
      <c r="P151" s="1" t="s">
        <v>592</v>
      </c>
      <c r="Q151" s="4">
        <v>78017219.154899999</v>
      </c>
      <c r="R151" s="4">
        <f t="shared" si="30"/>
        <v>-6627083.4100000001</v>
      </c>
      <c r="S151" s="4">
        <v>15977580.645300001</v>
      </c>
      <c r="T151" s="4">
        <v>8774807.3008999992</v>
      </c>
      <c r="U151" s="4">
        <v>11478147.0153</v>
      </c>
      <c r="V151" s="4">
        <v>41760425.240199998</v>
      </c>
      <c r="W151" s="5">
        <f t="shared" si="28"/>
        <v>149381095.94660002</v>
      </c>
    </row>
    <row r="152" spans="1:23" ht="25" customHeight="1" x14ac:dyDescent="0.25">
      <c r="A152" s="159"/>
      <c r="B152" s="154"/>
      <c r="C152" s="1">
        <v>21</v>
      </c>
      <c r="D152" s="1" t="s">
        <v>211</v>
      </c>
      <c r="E152" s="4">
        <v>92853245.717899993</v>
      </c>
      <c r="F152" s="4">
        <f t="shared" si="24"/>
        <v>-6627083.4100000001</v>
      </c>
      <c r="G152" s="4">
        <v>19015933.119800001</v>
      </c>
      <c r="H152" s="4">
        <v>10443455.2688</v>
      </c>
      <c r="I152" s="4">
        <v>13660871.494100001</v>
      </c>
      <c r="J152" s="4">
        <v>51596621.861699998</v>
      </c>
      <c r="K152" s="5">
        <f t="shared" si="27"/>
        <v>180943044.05230001</v>
      </c>
      <c r="L152" s="8"/>
      <c r="M152" s="151"/>
      <c r="N152" s="154"/>
      <c r="O152" s="9">
        <v>8</v>
      </c>
      <c r="P152" s="1" t="s">
        <v>593</v>
      </c>
      <c r="Q152" s="4">
        <v>122078134.6512</v>
      </c>
      <c r="R152" s="4">
        <f t="shared" si="30"/>
        <v>-6627083.4100000001</v>
      </c>
      <c r="S152" s="4">
        <v>25001060.824200001</v>
      </c>
      <c r="T152" s="4">
        <v>13730457.440300001</v>
      </c>
      <c r="U152" s="4">
        <v>17960532.201299999</v>
      </c>
      <c r="V152" s="4">
        <v>63628030.615400001</v>
      </c>
      <c r="W152" s="5">
        <f t="shared" si="28"/>
        <v>235771132.32239997</v>
      </c>
    </row>
    <row r="153" spans="1:23" ht="25" customHeight="1" x14ac:dyDescent="0.25">
      <c r="A153" s="159"/>
      <c r="B153" s="154"/>
      <c r="C153" s="1">
        <v>22</v>
      </c>
      <c r="D153" s="1" t="s">
        <v>212</v>
      </c>
      <c r="E153" s="4">
        <v>90412888.924600005</v>
      </c>
      <c r="F153" s="4">
        <f t="shared" si="24"/>
        <v>-6627083.4100000001</v>
      </c>
      <c r="G153" s="4">
        <v>18516158.8662</v>
      </c>
      <c r="H153" s="4">
        <v>10168981.750800001</v>
      </c>
      <c r="I153" s="4">
        <v>13301838.265900001</v>
      </c>
      <c r="J153" s="4">
        <v>48767311.207500003</v>
      </c>
      <c r="K153" s="5">
        <f t="shared" si="27"/>
        <v>174540095.60500002</v>
      </c>
      <c r="L153" s="8"/>
      <c r="M153" s="151"/>
      <c r="N153" s="154"/>
      <c r="O153" s="9">
        <v>9</v>
      </c>
      <c r="P153" s="1" t="s">
        <v>75</v>
      </c>
      <c r="Q153" s="4">
        <v>113135245.80500001</v>
      </c>
      <c r="R153" s="4">
        <f t="shared" si="30"/>
        <v>-6627083.4100000001</v>
      </c>
      <c r="S153" s="4">
        <v>23169596.830800001</v>
      </c>
      <c r="T153" s="4">
        <v>12724626.584100001</v>
      </c>
      <c r="U153" s="4">
        <v>16644825.3095</v>
      </c>
      <c r="V153" s="4">
        <v>49686136.984099999</v>
      </c>
      <c r="W153" s="5">
        <f t="shared" si="28"/>
        <v>208733348.10350001</v>
      </c>
    </row>
    <row r="154" spans="1:23" ht="25" customHeight="1" x14ac:dyDescent="0.25">
      <c r="A154" s="159"/>
      <c r="B154" s="155"/>
      <c r="C154" s="1">
        <v>23</v>
      </c>
      <c r="D154" s="1" t="s">
        <v>213</v>
      </c>
      <c r="E154" s="4">
        <v>95763247.360699996</v>
      </c>
      <c r="F154" s="4">
        <f t="shared" si="24"/>
        <v>-6627083.4100000001</v>
      </c>
      <c r="G154" s="4">
        <v>19611888.556600001</v>
      </c>
      <c r="H154" s="4">
        <v>10770751.0111</v>
      </c>
      <c r="I154" s="4">
        <v>14089000.399900001</v>
      </c>
      <c r="J154" s="4">
        <v>52901970.3358</v>
      </c>
      <c r="K154" s="5">
        <f t="shared" si="27"/>
        <v>186509774.25409999</v>
      </c>
      <c r="L154" s="8"/>
      <c r="M154" s="151"/>
      <c r="N154" s="154"/>
      <c r="O154" s="9">
        <v>10</v>
      </c>
      <c r="P154" s="1" t="s">
        <v>594</v>
      </c>
      <c r="Q154" s="4">
        <v>86546740.550799996</v>
      </c>
      <c r="R154" s="4">
        <f t="shared" si="30"/>
        <v>-6627083.4100000001</v>
      </c>
      <c r="S154" s="4">
        <v>17724388.817299999</v>
      </c>
      <c r="T154" s="4">
        <v>9734145.6038000006</v>
      </c>
      <c r="U154" s="4">
        <v>12733037.943399999</v>
      </c>
      <c r="V154" s="4">
        <v>45657667.310900003</v>
      </c>
      <c r="W154" s="5">
        <f t="shared" si="28"/>
        <v>165768896.81619999</v>
      </c>
    </row>
    <row r="155" spans="1:23" ht="25" customHeight="1" x14ac:dyDescent="0.3">
      <c r="A155" s="1"/>
      <c r="B155" s="156" t="s">
        <v>858</v>
      </c>
      <c r="C155" s="157"/>
      <c r="D155" s="158"/>
      <c r="E155" s="11">
        <f>SUM(E132:E154)</f>
        <v>2048737694.3591993</v>
      </c>
      <c r="F155" s="11">
        <f t="shared" ref="F155:K155" si="31">SUM(F132:F154)</f>
        <v>-152422918.42999995</v>
      </c>
      <c r="G155" s="11">
        <f t="shared" si="31"/>
        <v>419572398.08539999</v>
      </c>
      <c r="H155" s="11">
        <f t="shared" si="31"/>
        <v>230427060.498</v>
      </c>
      <c r="I155" s="11">
        <f t="shared" si="31"/>
        <v>301416952.6476</v>
      </c>
      <c r="J155" s="11">
        <f t="shared" si="31"/>
        <v>1110504796.6779001</v>
      </c>
      <c r="K155" s="11">
        <f t="shared" si="31"/>
        <v>3958235983.8381004</v>
      </c>
      <c r="L155" s="8"/>
      <c r="M155" s="151"/>
      <c r="N155" s="154"/>
      <c r="O155" s="9">
        <v>11</v>
      </c>
      <c r="P155" s="1" t="s">
        <v>204</v>
      </c>
      <c r="Q155" s="4">
        <v>82841955.578600004</v>
      </c>
      <c r="R155" s="4">
        <f t="shared" si="30"/>
        <v>-6627083.4100000001</v>
      </c>
      <c r="S155" s="4">
        <v>16965665.2777</v>
      </c>
      <c r="T155" s="4">
        <v>9317458.4342999998</v>
      </c>
      <c r="U155" s="4">
        <v>12187977.929400001</v>
      </c>
      <c r="V155" s="4">
        <v>45632431.233499996</v>
      </c>
      <c r="W155" s="5">
        <f t="shared" si="28"/>
        <v>160318405.04350001</v>
      </c>
    </row>
    <row r="156" spans="1:23" ht="25" customHeight="1" x14ac:dyDescent="0.25">
      <c r="A156" s="159">
        <v>8</v>
      </c>
      <c r="B156" s="153" t="s">
        <v>44</v>
      </c>
      <c r="C156" s="1">
        <v>1</v>
      </c>
      <c r="D156" s="1" t="s">
        <v>214</v>
      </c>
      <c r="E156" s="4">
        <v>80421949.687099993</v>
      </c>
      <c r="F156" s="4">
        <f>-6627083.41</f>
        <v>-6627083.4100000001</v>
      </c>
      <c r="G156" s="4">
        <v>16470058.798599999</v>
      </c>
      <c r="H156" s="4">
        <v>9045273.8370999992</v>
      </c>
      <c r="I156" s="4">
        <v>11831938.792099999</v>
      </c>
      <c r="J156" s="4">
        <v>40364303.0691</v>
      </c>
      <c r="K156" s="5">
        <f t="shared" si="27"/>
        <v>151506440.77399999</v>
      </c>
      <c r="L156" s="8"/>
      <c r="M156" s="151"/>
      <c r="N156" s="154"/>
      <c r="O156" s="9">
        <v>12</v>
      </c>
      <c r="P156" s="1" t="s">
        <v>595</v>
      </c>
      <c r="Q156" s="4">
        <v>88013631.748500004</v>
      </c>
      <c r="R156" s="4">
        <f t="shared" si="30"/>
        <v>-6627083.4100000001</v>
      </c>
      <c r="S156" s="4">
        <v>18024801.631999999</v>
      </c>
      <c r="T156" s="4">
        <v>9899130.8177000005</v>
      </c>
      <c r="U156" s="4">
        <v>12948851.747199999</v>
      </c>
      <c r="V156" s="4">
        <v>42683570.847999997</v>
      </c>
      <c r="W156" s="5">
        <f t="shared" si="28"/>
        <v>164942903.38339999</v>
      </c>
    </row>
    <row r="157" spans="1:23" ht="25" customHeight="1" x14ac:dyDescent="0.25">
      <c r="A157" s="159"/>
      <c r="B157" s="154"/>
      <c r="C157" s="1">
        <v>2</v>
      </c>
      <c r="D157" s="1" t="s">
        <v>215</v>
      </c>
      <c r="E157" s="4">
        <v>77765087.384200007</v>
      </c>
      <c r="F157" s="4">
        <f t="shared" ref="F157:F182" si="32">-6627083.41</f>
        <v>-6627083.4100000001</v>
      </c>
      <c r="G157" s="4">
        <v>15925945.1764</v>
      </c>
      <c r="H157" s="4">
        <v>8746449.3597999997</v>
      </c>
      <c r="I157" s="4">
        <v>11441052.5692</v>
      </c>
      <c r="J157" s="4">
        <v>44116165.541000001</v>
      </c>
      <c r="K157" s="5">
        <f t="shared" si="27"/>
        <v>151367616.62060001</v>
      </c>
      <c r="L157" s="8"/>
      <c r="M157" s="152"/>
      <c r="N157" s="155"/>
      <c r="O157" s="9">
        <v>13</v>
      </c>
      <c r="P157" s="1" t="s">
        <v>596</v>
      </c>
      <c r="Q157" s="4">
        <v>70654282.210800007</v>
      </c>
      <c r="R157" s="4">
        <f t="shared" si="30"/>
        <v>-6627083.4100000001</v>
      </c>
      <c r="S157" s="4">
        <v>14469683.797900001</v>
      </c>
      <c r="T157" s="4">
        <v>7946677.9013</v>
      </c>
      <c r="U157" s="4">
        <v>10394887.785800001</v>
      </c>
      <c r="V157" s="4">
        <v>38113069.8182</v>
      </c>
      <c r="W157" s="5">
        <f t="shared" si="28"/>
        <v>134951518.104</v>
      </c>
    </row>
    <row r="158" spans="1:23" ht="25" customHeight="1" x14ac:dyDescent="0.3">
      <c r="A158" s="159"/>
      <c r="B158" s="154"/>
      <c r="C158" s="1">
        <v>3</v>
      </c>
      <c r="D158" s="1" t="s">
        <v>216</v>
      </c>
      <c r="E158" s="4">
        <v>109101048.72</v>
      </c>
      <c r="F158" s="4">
        <f t="shared" si="32"/>
        <v>-6627083.4100000001</v>
      </c>
      <c r="G158" s="4">
        <v>22343411.150699999</v>
      </c>
      <c r="H158" s="4">
        <v>12270889.5448</v>
      </c>
      <c r="I158" s="4">
        <v>16051301.114</v>
      </c>
      <c r="J158" s="4">
        <v>57169155.457699999</v>
      </c>
      <c r="K158" s="5">
        <f t="shared" si="27"/>
        <v>210308722.5772</v>
      </c>
      <c r="L158" s="8"/>
      <c r="M158" s="15"/>
      <c r="N158" s="156" t="s">
        <v>876</v>
      </c>
      <c r="O158" s="157"/>
      <c r="P158" s="158"/>
      <c r="Q158" s="11">
        <f>SUM(Q145:Q157)</f>
        <v>1128924711.1248002</v>
      </c>
      <c r="R158" s="11">
        <f t="shared" ref="R158:W158" si="33">SUM(R145:R157)</f>
        <v>-86152084.329999983</v>
      </c>
      <c r="S158" s="11">
        <f t="shared" si="33"/>
        <v>231198776.49969998</v>
      </c>
      <c r="T158" s="11">
        <f t="shared" si="33"/>
        <v>126973210.5892</v>
      </c>
      <c r="U158" s="11">
        <f t="shared" si="33"/>
        <v>166091075.07170001</v>
      </c>
      <c r="V158" s="11">
        <f t="shared" si="33"/>
        <v>586087515.40200007</v>
      </c>
      <c r="W158" s="11">
        <f t="shared" si="33"/>
        <v>2153123204.3573995</v>
      </c>
    </row>
    <row r="159" spans="1:23" ht="25" customHeight="1" x14ac:dyDescent="0.25">
      <c r="A159" s="159"/>
      <c r="B159" s="154"/>
      <c r="C159" s="1">
        <v>4</v>
      </c>
      <c r="D159" s="1" t="s">
        <v>217</v>
      </c>
      <c r="E159" s="4">
        <v>62845502.946000002</v>
      </c>
      <c r="F159" s="4">
        <f t="shared" si="32"/>
        <v>-6627083.4100000001</v>
      </c>
      <c r="G159" s="4">
        <v>12870480.419500001</v>
      </c>
      <c r="H159" s="4">
        <v>7068403.4121000003</v>
      </c>
      <c r="I159" s="4">
        <v>9246034.7840999998</v>
      </c>
      <c r="J159" s="4">
        <v>38266046.939499997</v>
      </c>
      <c r="K159" s="5">
        <f t="shared" si="27"/>
        <v>123669385.09119999</v>
      </c>
      <c r="L159" s="8"/>
      <c r="M159" s="150">
        <v>26</v>
      </c>
      <c r="N159" s="153" t="s">
        <v>62</v>
      </c>
      <c r="O159" s="9">
        <v>1</v>
      </c>
      <c r="P159" s="1" t="s">
        <v>597</v>
      </c>
      <c r="Q159" s="4">
        <v>77689634.1514</v>
      </c>
      <c r="R159" s="4">
        <f>-6627083.41</f>
        <v>-6627083.4100000001</v>
      </c>
      <c r="S159" s="4">
        <v>15910492.6887</v>
      </c>
      <c r="T159" s="4">
        <v>8737962.9309999999</v>
      </c>
      <c r="U159" s="4">
        <v>11429951.644200001</v>
      </c>
      <c r="V159" s="4">
        <v>44219694.4824</v>
      </c>
      <c r="W159" s="5">
        <f t="shared" si="28"/>
        <v>151360652.48769999</v>
      </c>
    </row>
    <row r="160" spans="1:23" ht="25" customHeight="1" x14ac:dyDescent="0.25">
      <c r="A160" s="159"/>
      <c r="B160" s="154"/>
      <c r="C160" s="1">
        <v>5</v>
      </c>
      <c r="D160" s="1" t="s">
        <v>218</v>
      </c>
      <c r="E160" s="4">
        <v>86983281.861000001</v>
      </c>
      <c r="F160" s="4">
        <f t="shared" si="32"/>
        <v>-6627083.4100000001</v>
      </c>
      <c r="G160" s="4">
        <v>17813790.5425</v>
      </c>
      <c r="H160" s="4">
        <v>9783244.5836999994</v>
      </c>
      <c r="I160" s="4">
        <v>12797263.320699999</v>
      </c>
      <c r="J160" s="4">
        <v>47874955.563600004</v>
      </c>
      <c r="K160" s="5">
        <f t="shared" si="27"/>
        <v>168625452.46150002</v>
      </c>
      <c r="L160" s="8"/>
      <c r="M160" s="151"/>
      <c r="N160" s="154"/>
      <c r="O160" s="9">
        <v>2</v>
      </c>
      <c r="P160" s="1" t="s">
        <v>598</v>
      </c>
      <c r="Q160" s="4">
        <v>66701848.066699997</v>
      </c>
      <c r="R160" s="4">
        <f t="shared" ref="R160:R183" si="34">-6627083.41</f>
        <v>-6627083.4100000001</v>
      </c>
      <c r="S160" s="4">
        <v>13660242.8057</v>
      </c>
      <c r="T160" s="4">
        <v>7502136.9607999995</v>
      </c>
      <c r="U160" s="4">
        <v>9813392.8202</v>
      </c>
      <c r="V160" s="4">
        <v>36748430.061700001</v>
      </c>
      <c r="W160" s="5">
        <f t="shared" si="28"/>
        <v>127798967.30510001</v>
      </c>
    </row>
    <row r="161" spans="1:23" ht="25" customHeight="1" x14ac:dyDescent="0.25">
      <c r="A161" s="159"/>
      <c r="B161" s="154"/>
      <c r="C161" s="1">
        <v>6</v>
      </c>
      <c r="D161" s="1" t="s">
        <v>219</v>
      </c>
      <c r="E161" s="4">
        <v>62662358.340800002</v>
      </c>
      <c r="F161" s="4">
        <f t="shared" si="32"/>
        <v>-6627083.4100000001</v>
      </c>
      <c r="G161" s="4">
        <v>12832973.2162</v>
      </c>
      <c r="H161" s="4">
        <v>7047804.6438999996</v>
      </c>
      <c r="I161" s="4">
        <v>9219089.9541999996</v>
      </c>
      <c r="J161" s="4">
        <v>36992070.373300001</v>
      </c>
      <c r="K161" s="5">
        <f t="shared" si="27"/>
        <v>122127213.11839999</v>
      </c>
      <c r="L161" s="8"/>
      <c r="M161" s="151"/>
      <c r="N161" s="154"/>
      <c r="O161" s="9">
        <v>3</v>
      </c>
      <c r="P161" s="1" t="s">
        <v>599</v>
      </c>
      <c r="Q161" s="4">
        <v>76387463.6417</v>
      </c>
      <c r="R161" s="4">
        <f t="shared" si="34"/>
        <v>-6627083.4100000001</v>
      </c>
      <c r="S161" s="4">
        <v>15643813.9407</v>
      </c>
      <c r="T161" s="4">
        <v>8591504.2975999992</v>
      </c>
      <c r="U161" s="4">
        <v>11238372.083799999</v>
      </c>
      <c r="V161" s="4">
        <v>49689886.412799999</v>
      </c>
      <c r="W161" s="5">
        <f t="shared" si="28"/>
        <v>154923956.9666</v>
      </c>
    </row>
    <row r="162" spans="1:23" ht="25" customHeight="1" x14ac:dyDescent="0.25">
      <c r="A162" s="159"/>
      <c r="B162" s="154"/>
      <c r="C162" s="1">
        <v>7</v>
      </c>
      <c r="D162" s="1" t="s">
        <v>220</v>
      </c>
      <c r="E162" s="4">
        <v>105042442.5739</v>
      </c>
      <c r="F162" s="4">
        <f t="shared" si="32"/>
        <v>-6627083.4100000001</v>
      </c>
      <c r="G162" s="4">
        <v>21512226.6032</v>
      </c>
      <c r="H162" s="4">
        <v>11814407.1525</v>
      </c>
      <c r="I162" s="4">
        <v>15454185.778100001</v>
      </c>
      <c r="J162" s="4">
        <v>53367612.551100001</v>
      </c>
      <c r="K162" s="5">
        <f t="shared" si="27"/>
        <v>200563791.24880004</v>
      </c>
      <c r="L162" s="8"/>
      <c r="M162" s="151"/>
      <c r="N162" s="154"/>
      <c r="O162" s="9">
        <v>4</v>
      </c>
      <c r="P162" s="1" t="s">
        <v>600</v>
      </c>
      <c r="Q162" s="4">
        <v>124347569.722</v>
      </c>
      <c r="R162" s="4">
        <f t="shared" si="34"/>
        <v>-6627083.4100000001</v>
      </c>
      <c r="S162" s="4">
        <v>25465831.066599999</v>
      </c>
      <c r="T162" s="4">
        <v>13985706.9307</v>
      </c>
      <c r="U162" s="4">
        <v>18294418.8697</v>
      </c>
      <c r="V162" s="4">
        <v>48085069.820100002</v>
      </c>
      <c r="W162" s="5">
        <f t="shared" si="28"/>
        <v>223551512.99910003</v>
      </c>
    </row>
    <row r="163" spans="1:23" ht="25" customHeight="1" x14ac:dyDescent="0.25">
      <c r="A163" s="159"/>
      <c r="B163" s="154"/>
      <c r="C163" s="1">
        <v>8</v>
      </c>
      <c r="D163" s="1" t="s">
        <v>221</v>
      </c>
      <c r="E163" s="4">
        <v>69513468.063700005</v>
      </c>
      <c r="F163" s="4">
        <f t="shared" si="32"/>
        <v>-6627083.4100000001</v>
      </c>
      <c r="G163" s="4">
        <v>14236050.1176</v>
      </c>
      <c r="H163" s="4">
        <v>7818367.4538000003</v>
      </c>
      <c r="I163" s="4">
        <v>10227047.498299999</v>
      </c>
      <c r="J163" s="4">
        <v>40931273.608099997</v>
      </c>
      <c r="K163" s="5">
        <f t="shared" si="27"/>
        <v>136099123.33149999</v>
      </c>
      <c r="L163" s="8"/>
      <c r="M163" s="151"/>
      <c r="N163" s="154"/>
      <c r="O163" s="9">
        <v>5</v>
      </c>
      <c r="P163" s="1" t="s">
        <v>601</v>
      </c>
      <c r="Q163" s="4">
        <v>74640337.794599995</v>
      </c>
      <c r="R163" s="4">
        <f t="shared" si="34"/>
        <v>-6627083.4100000001</v>
      </c>
      <c r="S163" s="4">
        <v>15286010.311899999</v>
      </c>
      <c r="T163" s="4">
        <v>8395000.3359999992</v>
      </c>
      <c r="U163" s="4">
        <v>10981329.247099999</v>
      </c>
      <c r="V163" s="4">
        <v>45649936.798500001</v>
      </c>
      <c r="W163" s="5">
        <f t="shared" si="28"/>
        <v>148325531.0781</v>
      </c>
    </row>
    <row r="164" spans="1:23" ht="25" customHeight="1" x14ac:dyDescent="0.25">
      <c r="A164" s="159"/>
      <c r="B164" s="154"/>
      <c r="C164" s="1">
        <v>9</v>
      </c>
      <c r="D164" s="1" t="s">
        <v>222</v>
      </c>
      <c r="E164" s="4">
        <v>82557784.0757</v>
      </c>
      <c r="F164" s="4">
        <f t="shared" si="32"/>
        <v>-6627083.4100000001</v>
      </c>
      <c r="G164" s="4">
        <v>16907468.213500001</v>
      </c>
      <c r="H164" s="4">
        <v>9285496.898</v>
      </c>
      <c r="I164" s="4">
        <v>12146169.693600001</v>
      </c>
      <c r="J164" s="4">
        <v>45569664.634300001</v>
      </c>
      <c r="K164" s="5">
        <f t="shared" si="27"/>
        <v>159839500.10510001</v>
      </c>
      <c r="L164" s="8"/>
      <c r="M164" s="151"/>
      <c r="N164" s="154"/>
      <c r="O164" s="9">
        <v>6</v>
      </c>
      <c r="P164" s="1" t="s">
        <v>602</v>
      </c>
      <c r="Q164" s="4">
        <v>78612095.087500006</v>
      </c>
      <c r="R164" s="4">
        <f t="shared" si="34"/>
        <v>-6627083.4100000001</v>
      </c>
      <c r="S164" s="4">
        <v>16099408.599400001</v>
      </c>
      <c r="T164" s="4">
        <v>8841714.6032999996</v>
      </c>
      <c r="U164" s="4">
        <v>11565667.097200001</v>
      </c>
      <c r="V164" s="4">
        <v>46932721.250500001</v>
      </c>
      <c r="W164" s="5">
        <f t="shared" si="28"/>
        <v>155424523.22790003</v>
      </c>
    </row>
    <row r="165" spans="1:23" ht="25" customHeight="1" x14ac:dyDescent="0.25">
      <c r="A165" s="159"/>
      <c r="B165" s="154"/>
      <c r="C165" s="1">
        <v>10</v>
      </c>
      <c r="D165" s="1" t="s">
        <v>223</v>
      </c>
      <c r="E165" s="4">
        <v>70369122.454899997</v>
      </c>
      <c r="F165" s="4">
        <f t="shared" si="32"/>
        <v>-6627083.4100000001</v>
      </c>
      <c r="G165" s="4">
        <v>14411284.344000001</v>
      </c>
      <c r="H165" s="4">
        <v>7914605.2136000004</v>
      </c>
      <c r="I165" s="4">
        <v>10352934.155099999</v>
      </c>
      <c r="J165" s="4">
        <v>39915793.646499999</v>
      </c>
      <c r="K165" s="5">
        <f t="shared" si="27"/>
        <v>136336656.4041</v>
      </c>
      <c r="L165" s="8"/>
      <c r="M165" s="151"/>
      <c r="N165" s="154"/>
      <c r="O165" s="9">
        <v>7</v>
      </c>
      <c r="P165" s="1" t="s">
        <v>603</v>
      </c>
      <c r="Q165" s="4">
        <v>74460407.961300001</v>
      </c>
      <c r="R165" s="4">
        <f t="shared" si="34"/>
        <v>-6627083.4100000001</v>
      </c>
      <c r="S165" s="4">
        <v>15249161.479699999</v>
      </c>
      <c r="T165" s="4">
        <v>8374763.1418000003</v>
      </c>
      <c r="U165" s="4">
        <v>10954857.3848</v>
      </c>
      <c r="V165" s="4">
        <v>43681225.8662</v>
      </c>
      <c r="W165" s="5">
        <f t="shared" si="28"/>
        <v>146093332.42379999</v>
      </c>
    </row>
    <row r="166" spans="1:23" ht="25" customHeight="1" x14ac:dyDescent="0.25">
      <c r="A166" s="159"/>
      <c r="B166" s="154"/>
      <c r="C166" s="1">
        <v>11</v>
      </c>
      <c r="D166" s="1" t="s">
        <v>224</v>
      </c>
      <c r="E166" s="4">
        <v>101387660.6041</v>
      </c>
      <c r="F166" s="4">
        <f t="shared" si="32"/>
        <v>-6627083.4100000001</v>
      </c>
      <c r="G166" s="4">
        <v>20763743.456799999</v>
      </c>
      <c r="H166" s="4">
        <v>11403343.955700001</v>
      </c>
      <c r="I166" s="4">
        <v>14916482.3684</v>
      </c>
      <c r="J166" s="4">
        <v>57795208.107299998</v>
      </c>
      <c r="K166" s="5">
        <f t="shared" si="27"/>
        <v>199639355.08230001</v>
      </c>
      <c r="L166" s="8"/>
      <c r="M166" s="151"/>
      <c r="N166" s="154"/>
      <c r="O166" s="9">
        <v>8</v>
      </c>
      <c r="P166" s="1" t="s">
        <v>604</v>
      </c>
      <c r="Q166" s="4">
        <v>66535092.145800002</v>
      </c>
      <c r="R166" s="4">
        <f t="shared" si="34"/>
        <v>-6627083.4100000001</v>
      </c>
      <c r="S166" s="4">
        <v>13626091.9323</v>
      </c>
      <c r="T166" s="4">
        <v>7483381.4720999999</v>
      </c>
      <c r="U166" s="4">
        <v>9788859.1467000004</v>
      </c>
      <c r="V166" s="4">
        <v>40069794.742600001</v>
      </c>
      <c r="W166" s="5">
        <f t="shared" si="28"/>
        <v>130876136.02950001</v>
      </c>
    </row>
    <row r="167" spans="1:23" ht="25" customHeight="1" x14ac:dyDescent="0.25">
      <c r="A167" s="159"/>
      <c r="B167" s="154"/>
      <c r="C167" s="1">
        <v>12</v>
      </c>
      <c r="D167" s="1" t="s">
        <v>225</v>
      </c>
      <c r="E167" s="4">
        <v>71804360.3741</v>
      </c>
      <c r="F167" s="4">
        <f t="shared" si="32"/>
        <v>-6627083.4100000001</v>
      </c>
      <c r="G167" s="4">
        <v>14705214.707599999</v>
      </c>
      <c r="H167" s="4">
        <v>8076030.2977999998</v>
      </c>
      <c r="I167" s="4">
        <v>10564091.025599999</v>
      </c>
      <c r="J167" s="4">
        <v>42356864.568700001</v>
      </c>
      <c r="K167" s="5">
        <f t="shared" si="27"/>
        <v>140879477.56380001</v>
      </c>
      <c r="L167" s="8"/>
      <c r="M167" s="151"/>
      <c r="N167" s="154"/>
      <c r="O167" s="9">
        <v>9</v>
      </c>
      <c r="P167" s="1" t="s">
        <v>605</v>
      </c>
      <c r="Q167" s="4">
        <v>71795194.638999999</v>
      </c>
      <c r="R167" s="4">
        <f t="shared" si="34"/>
        <v>-6627083.4100000001</v>
      </c>
      <c r="S167" s="4">
        <v>14703337.605699999</v>
      </c>
      <c r="T167" s="4">
        <v>8074999.4029000001</v>
      </c>
      <c r="U167" s="4">
        <v>10562742.5328</v>
      </c>
      <c r="V167" s="4">
        <v>43157700.966399997</v>
      </c>
      <c r="W167" s="5">
        <f t="shared" si="28"/>
        <v>141666891.73680001</v>
      </c>
    </row>
    <row r="168" spans="1:23" ht="25" customHeight="1" x14ac:dyDescent="0.25">
      <c r="A168" s="159"/>
      <c r="B168" s="154"/>
      <c r="C168" s="1">
        <v>13</v>
      </c>
      <c r="D168" s="1" t="s">
        <v>226</v>
      </c>
      <c r="E168" s="4">
        <v>82845507.291199997</v>
      </c>
      <c r="F168" s="4">
        <f t="shared" si="32"/>
        <v>-6627083.4100000001</v>
      </c>
      <c r="G168" s="4">
        <v>16966392.652600002</v>
      </c>
      <c r="H168" s="4">
        <v>9317857.9049999993</v>
      </c>
      <c r="I168" s="4">
        <v>12188500.468900001</v>
      </c>
      <c r="J168" s="4">
        <v>51351794.274300002</v>
      </c>
      <c r="K168" s="5">
        <f t="shared" si="27"/>
        <v>166042969.18200001</v>
      </c>
      <c r="L168" s="8"/>
      <c r="M168" s="151"/>
      <c r="N168" s="154"/>
      <c r="O168" s="9">
        <v>10</v>
      </c>
      <c r="P168" s="1" t="s">
        <v>606</v>
      </c>
      <c r="Q168" s="4">
        <v>79066677.088</v>
      </c>
      <c r="R168" s="4">
        <f t="shared" si="34"/>
        <v>-6627083.4100000001</v>
      </c>
      <c r="S168" s="4">
        <v>16192504.978</v>
      </c>
      <c r="T168" s="4">
        <v>8892842.6684000008</v>
      </c>
      <c r="U168" s="4">
        <v>11632546.6796</v>
      </c>
      <c r="V168" s="4">
        <v>46103691.366599999</v>
      </c>
      <c r="W168" s="5">
        <f t="shared" si="28"/>
        <v>155261179.37060001</v>
      </c>
    </row>
    <row r="169" spans="1:23" ht="25" customHeight="1" x14ac:dyDescent="0.25">
      <c r="A169" s="159"/>
      <c r="B169" s="154"/>
      <c r="C169" s="1">
        <v>14</v>
      </c>
      <c r="D169" s="1" t="s">
        <v>227</v>
      </c>
      <c r="E169" s="4">
        <v>73231111.942000002</v>
      </c>
      <c r="F169" s="4">
        <f t="shared" si="32"/>
        <v>-6627083.4100000001</v>
      </c>
      <c r="G169" s="4">
        <v>14997407.1042</v>
      </c>
      <c r="H169" s="4">
        <v>8236500.8991999999</v>
      </c>
      <c r="I169" s="4">
        <v>10773999.3564</v>
      </c>
      <c r="J169" s="4">
        <v>39358323.748400003</v>
      </c>
      <c r="K169" s="5">
        <f t="shared" si="27"/>
        <v>139970259.64020002</v>
      </c>
      <c r="L169" s="8"/>
      <c r="M169" s="151"/>
      <c r="N169" s="154"/>
      <c r="O169" s="9">
        <v>11</v>
      </c>
      <c r="P169" s="1" t="s">
        <v>607</v>
      </c>
      <c r="Q169" s="4">
        <v>77231911.606800005</v>
      </c>
      <c r="R169" s="4">
        <f t="shared" si="34"/>
        <v>-6627083.4100000001</v>
      </c>
      <c r="S169" s="4">
        <v>15816753.1406</v>
      </c>
      <c r="T169" s="4">
        <v>8686481.6404999997</v>
      </c>
      <c r="U169" s="4">
        <v>11362610.014799999</v>
      </c>
      <c r="V169" s="4">
        <v>41965271.568000004</v>
      </c>
      <c r="W169" s="5">
        <f t="shared" si="28"/>
        <v>148435944.5607</v>
      </c>
    </row>
    <row r="170" spans="1:23" ht="25" customHeight="1" x14ac:dyDescent="0.25">
      <c r="A170" s="159"/>
      <c r="B170" s="154"/>
      <c r="C170" s="1">
        <v>15</v>
      </c>
      <c r="D170" s="1" t="s">
        <v>228</v>
      </c>
      <c r="E170" s="4">
        <v>67393094.7597</v>
      </c>
      <c r="F170" s="4">
        <f t="shared" si="32"/>
        <v>-6627083.4100000001</v>
      </c>
      <c r="G170" s="4">
        <v>13801807.064200001</v>
      </c>
      <c r="H170" s="4">
        <v>7579883.3427999998</v>
      </c>
      <c r="I170" s="4">
        <v>9915091.2818</v>
      </c>
      <c r="J170" s="4">
        <v>36466764.103399999</v>
      </c>
      <c r="K170" s="5">
        <f t="shared" si="27"/>
        <v>128529557.1419</v>
      </c>
      <c r="L170" s="8"/>
      <c r="M170" s="151"/>
      <c r="N170" s="154"/>
      <c r="O170" s="9">
        <v>12</v>
      </c>
      <c r="P170" s="1" t="s">
        <v>608</v>
      </c>
      <c r="Q170" s="4">
        <v>89868660.838799998</v>
      </c>
      <c r="R170" s="4">
        <f t="shared" si="34"/>
        <v>-6627083.4100000001</v>
      </c>
      <c r="S170" s="4">
        <v>18404703.366700001</v>
      </c>
      <c r="T170" s="4">
        <v>10107770.9484</v>
      </c>
      <c r="U170" s="4">
        <v>13221769.66</v>
      </c>
      <c r="V170" s="4">
        <v>51840989.8574</v>
      </c>
      <c r="W170" s="5">
        <f t="shared" si="28"/>
        <v>176816811.26130003</v>
      </c>
    </row>
    <row r="171" spans="1:23" ht="25" customHeight="1" x14ac:dyDescent="0.25">
      <c r="A171" s="159"/>
      <c r="B171" s="154"/>
      <c r="C171" s="1">
        <v>16</v>
      </c>
      <c r="D171" s="1" t="s">
        <v>229</v>
      </c>
      <c r="E171" s="4">
        <v>98749747.023599997</v>
      </c>
      <c r="F171" s="4">
        <f t="shared" si="32"/>
        <v>-6627083.4100000001</v>
      </c>
      <c r="G171" s="4">
        <v>20223510.448899999</v>
      </c>
      <c r="H171" s="4">
        <v>11106650.692399999</v>
      </c>
      <c r="I171" s="4">
        <v>14528383.9432</v>
      </c>
      <c r="J171" s="4">
        <v>45944346.159900002</v>
      </c>
      <c r="K171" s="5">
        <f t="shared" si="27"/>
        <v>183925554.85800001</v>
      </c>
      <c r="L171" s="8"/>
      <c r="M171" s="151"/>
      <c r="N171" s="154"/>
      <c r="O171" s="9">
        <v>13</v>
      </c>
      <c r="P171" s="1" t="s">
        <v>609</v>
      </c>
      <c r="Q171" s="4">
        <v>92058855.688600004</v>
      </c>
      <c r="R171" s="4">
        <f t="shared" si="34"/>
        <v>-6627083.4100000001</v>
      </c>
      <c r="S171" s="4">
        <v>18853245.563200001</v>
      </c>
      <c r="T171" s="4">
        <v>10354108.077199999</v>
      </c>
      <c r="U171" s="4">
        <v>13543998.249399999</v>
      </c>
      <c r="V171" s="4">
        <v>49043842.831299998</v>
      </c>
      <c r="W171" s="5">
        <f t="shared" si="28"/>
        <v>177226966.99970001</v>
      </c>
    </row>
    <row r="172" spans="1:23" ht="25" customHeight="1" x14ac:dyDescent="0.25">
      <c r="A172" s="159"/>
      <c r="B172" s="154"/>
      <c r="C172" s="1">
        <v>17</v>
      </c>
      <c r="D172" s="1" t="s">
        <v>230</v>
      </c>
      <c r="E172" s="4">
        <v>101771652.64489999</v>
      </c>
      <c r="F172" s="4">
        <f t="shared" si="32"/>
        <v>-6627083.4100000001</v>
      </c>
      <c r="G172" s="4">
        <v>20842383.3246</v>
      </c>
      <c r="H172" s="4">
        <v>11446532.577400001</v>
      </c>
      <c r="I172" s="4">
        <v>14972976.5263</v>
      </c>
      <c r="J172" s="4">
        <v>50625391.1052</v>
      </c>
      <c r="K172" s="5">
        <f t="shared" si="27"/>
        <v>193031852.76839998</v>
      </c>
      <c r="L172" s="8"/>
      <c r="M172" s="151"/>
      <c r="N172" s="154"/>
      <c r="O172" s="9">
        <v>14</v>
      </c>
      <c r="P172" s="1" t="s">
        <v>610</v>
      </c>
      <c r="Q172" s="4">
        <v>101933585.58400001</v>
      </c>
      <c r="R172" s="4">
        <f t="shared" si="34"/>
        <v>-6627083.4100000001</v>
      </c>
      <c r="S172" s="4">
        <v>20875546.4727</v>
      </c>
      <c r="T172" s="4">
        <v>11464745.612299999</v>
      </c>
      <c r="U172" s="4">
        <v>14996800.6269</v>
      </c>
      <c r="V172" s="4">
        <v>50803143.8037</v>
      </c>
      <c r="W172" s="5">
        <f t="shared" si="28"/>
        <v>193446738.68959999</v>
      </c>
    </row>
    <row r="173" spans="1:23" ht="25" customHeight="1" x14ac:dyDescent="0.25">
      <c r="A173" s="159"/>
      <c r="B173" s="154"/>
      <c r="C173" s="1">
        <v>18</v>
      </c>
      <c r="D173" s="1" t="s">
        <v>231</v>
      </c>
      <c r="E173" s="4">
        <v>56666506.0163</v>
      </c>
      <c r="F173" s="4">
        <f t="shared" si="32"/>
        <v>-6627083.4100000001</v>
      </c>
      <c r="G173" s="4">
        <v>11605049.2388</v>
      </c>
      <c r="H173" s="4">
        <v>6373434.9429000001</v>
      </c>
      <c r="I173" s="4">
        <v>8336960.6600000001</v>
      </c>
      <c r="J173" s="4">
        <v>36041511.457900003</v>
      </c>
      <c r="K173" s="5">
        <f t="shared" si="27"/>
        <v>112396378.9059</v>
      </c>
      <c r="L173" s="8"/>
      <c r="M173" s="151"/>
      <c r="N173" s="154"/>
      <c r="O173" s="9">
        <v>15</v>
      </c>
      <c r="P173" s="1" t="s">
        <v>611</v>
      </c>
      <c r="Q173" s="4">
        <v>120275293.24600001</v>
      </c>
      <c r="R173" s="4">
        <f t="shared" si="34"/>
        <v>-6627083.4100000001</v>
      </c>
      <c r="S173" s="4">
        <v>24631846.8961</v>
      </c>
      <c r="T173" s="4">
        <v>13527686.999399999</v>
      </c>
      <c r="U173" s="4">
        <v>17695292.310400002</v>
      </c>
      <c r="V173" s="4">
        <v>52346206.230499998</v>
      </c>
      <c r="W173" s="5">
        <f t="shared" si="28"/>
        <v>221849242.27240002</v>
      </c>
    </row>
    <row r="174" spans="1:23" ht="25" customHeight="1" x14ac:dyDescent="0.25">
      <c r="A174" s="159"/>
      <c r="B174" s="154"/>
      <c r="C174" s="1">
        <v>19</v>
      </c>
      <c r="D174" s="1" t="s">
        <v>232</v>
      </c>
      <c r="E174" s="4">
        <v>76340805.774800003</v>
      </c>
      <c r="F174" s="4">
        <f t="shared" si="32"/>
        <v>-6627083.4100000001</v>
      </c>
      <c r="G174" s="4">
        <v>15634258.6164</v>
      </c>
      <c r="H174" s="4">
        <v>8586256.5614</v>
      </c>
      <c r="I174" s="4">
        <v>11231507.626700001</v>
      </c>
      <c r="J174" s="4">
        <v>40694648.270599999</v>
      </c>
      <c r="K174" s="5">
        <f t="shared" si="27"/>
        <v>145860393.43990001</v>
      </c>
      <c r="L174" s="8"/>
      <c r="M174" s="151"/>
      <c r="N174" s="154"/>
      <c r="O174" s="9">
        <v>16</v>
      </c>
      <c r="P174" s="1" t="s">
        <v>612</v>
      </c>
      <c r="Q174" s="4">
        <v>76174216.756500006</v>
      </c>
      <c r="R174" s="4">
        <f t="shared" si="34"/>
        <v>-6627083.4100000001</v>
      </c>
      <c r="S174" s="4">
        <v>15600141.923900001</v>
      </c>
      <c r="T174" s="4">
        <v>8567519.8446999993</v>
      </c>
      <c r="U174" s="4">
        <v>11206998.5085</v>
      </c>
      <c r="V174" s="4">
        <v>51000974.857500002</v>
      </c>
      <c r="W174" s="5">
        <f t="shared" si="28"/>
        <v>155922768.48110002</v>
      </c>
    </row>
    <row r="175" spans="1:23" ht="25" customHeight="1" x14ac:dyDescent="0.25">
      <c r="A175" s="159"/>
      <c r="B175" s="154"/>
      <c r="C175" s="1">
        <v>20</v>
      </c>
      <c r="D175" s="1" t="s">
        <v>233</v>
      </c>
      <c r="E175" s="4">
        <v>90341070.887700006</v>
      </c>
      <c r="F175" s="4">
        <f t="shared" si="32"/>
        <v>-6627083.4100000001</v>
      </c>
      <c r="G175" s="4">
        <v>18501450.8506</v>
      </c>
      <c r="H175" s="4">
        <v>10160904.1822</v>
      </c>
      <c r="I175" s="4">
        <v>13291272.162799999</v>
      </c>
      <c r="J175" s="4">
        <v>44327950.661200002</v>
      </c>
      <c r="K175" s="5">
        <f t="shared" si="27"/>
        <v>169995565.33450001</v>
      </c>
      <c r="L175" s="8"/>
      <c r="M175" s="151"/>
      <c r="N175" s="154"/>
      <c r="O175" s="9">
        <v>17</v>
      </c>
      <c r="P175" s="1" t="s">
        <v>613</v>
      </c>
      <c r="Q175" s="4">
        <v>103391331.96529999</v>
      </c>
      <c r="R175" s="4">
        <f t="shared" si="34"/>
        <v>-6627083.4100000001</v>
      </c>
      <c r="S175" s="4">
        <v>21174086.469599999</v>
      </c>
      <c r="T175" s="4">
        <v>11628702.284</v>
      </c>
      <c r="U175" s="4">
        <v>15211269.0155</v>
      </c>
      <c r="V175" s="4">
        <v>55306744.487099998</v>
      </c>
      <c r="W175" s="5">
        <f t="shared" si="28"/>
        <v>200085050.81149998</v>
      </c>
    </row>
    <row r="176" spans="1:23" ht="25" customHeight="1" x14ac:dyDescent="0.25">
      <c r="A176" s="159"/>
      <c r="B176" s="154"/>
      <c r="C176" s="1">
        <v>21</v>
      </c>
      <c r="D176" s="1" t="s">
        <v>234</v>
      </c>
      <c r="E176" s="4">
        <v>131558186.8047</v>
      </c>
      <c r="F176" s="4">
        <f t="shared" si="32"/>
        <v>-6627083.4100000001</v>
      </c>
      <c r="G176" s="4">
        <v>26942533.481699999</v>
      </c>
      <c r="H176" s="4">
        <v>14796704.5041</v>
      </c>
      <c r="I176" s="4">
        <v>19355268.305799998</v>
      </c>
      <c r="J176" s="4">
        <v>82059449.115400001</v>
      </c>
      <c r="K176" s="5">
        <f t="shared" si="27"/>
        <v>268085058.8017</v>
      </c>
      <c r="L176" s="8"/>
      <c r="M176" s="151"/>
      <c r="N176" s="154"/>
      <c r="O176" s="9">
        <v>18</v>
      </c>
      <c r="P176" s="1" t="s">
        <v>614</v>
      </c>
      <c r="Q176" s="4">
        <v>69838623.301200002</v>
      </c>
      <c r="R176" s="4">
        <f t="shared" si="34"/>
        <v>-6627083.4100000001</v>
      </c>
      <c r="S176" s="4">
        <v>14302640.468900001</v>
      </c>
      <c r="T176" s="4">
        <v>7854938.5412999997</v>
      </c>
      <c r="U176" s="4">
        <v>10274885.394300001</v>
      </c>
      <c r="V176" s="4">
        <v>41324374.167000003</v>
      </c>
      <c r="W176" s="5">
        <f t="shared" si="28"/>
        <v>136968378.46270001</v>
      </c>
    </row>
    <row r="177" spans="1:23" ht="25" customHeight="1" x14ac:dyDescent="0.25">
      <c r="A177" s="159"/>
      <c r="B177" s="154"/>
      <c r="C177" s="1">
        <v>22</v>
      </c>
      <c r="D177" s="1" t="s">
        <v>235</v>
      </c>
      <c r="E177" s="4">
        <v>82152706.455200002</v>
      </c>
      <c r="F177" s="4">
        <f t="shared" si="32"/>
        <v>-6627083.4100000001</v>
      </c>
      <c r="G177" s="4">
        <v>16824510.112500001</v>
      </c>
      <c r="H177" s="4">
        <v>9239936.7241999991</v>
      </c>
      <c r="I177" s="4">
        <v>12086573.356699999</v>
      </c>
      <c r="J177" s="4">
        <v>43253091.693899997</v>
      </c>
      <c r="K177" s="5">
        <f t="shared" si="27"/>
        <v>156929734.9325</v>
      </c>
      <c r="L177" s="8"/>
      <c r="M177" s="151"/>
      <c r="N177" s="154"/>
      <c r="O177" s="9">
        <v>19</v>
      </c>
      <c r="P177" s="1" t="s">
        <v>615</v>
      </c>
      <c r="Q177" s="4">
        <v>80376211.681400001</v>
      </c>
      <c r="R177" s="4">
        <f t="shared" si="34"/>
        <v>-6627083.4100000001</v>
      </c>
      <c r="S177" s="4">
        <v>16460691.8577</v>
      </c>
      <c r="T177" s="4">
        <v>9040129.5601000004</v>
      </c>
      <c r="U177" s="4">
        <v>11825209.6679</v>
      </c>
      <c r="V177" s="4">
        <v>46711534.454499997</v>
      </c>
      <c r="W177" s="5">
        <f t="shared" si="28"/>
        <v>157786693.8116</v>
      </c>
    </row>
    <row r="178" spans="1:23" ht="25" customHeight="1" x14ac:dyDescent="0.25">
      <c r="A178" s="159"/>
      <c r="B178" s="154"/>
      <c r="C178" s="1">
        <v>23</v>
      </c>
      <c r="D178" s="1" t="s">
        <v>236</v>
      </c>
      <c r="E178" s="4">
        <v>76502183.982800007</v>
      </c>
      <c r="F178" s="4">
        <f t="shared" si="32"/>
        <v>-6627083.4100000001</v>
      </c>
      <c r="G178" s="4">
        <v>15667308.158</v>
      </c>
      <c r="H178" s="4">
        <v>8604407.2041999996</v>
      </c>
      <c r="I178" s="4">
        <v>11255250.113500001</v>
      </c>
      <c r="J178" s="4">
        <v>41994652.634199999</v>
      </c>
      <c r="K178" s="5">
        <f t="shared" si="27"/>
        <v>147396718.68270001</v>
      </c>
      <c r="L178" s="8"/>
      <c r="M178" s="151"/>
      <c r="N178" s="154"/>
      <c r="O178" s="9">
        <v>20</v>
      </c>
      <c r="P178" s="1" t="s">
        <v>616</v>
      </c>
      <c r="Q178" s="4">
        <v>92704958.566300005</v>
      </c>
      <c r="R178" s="4">
        <f t="shared" si="34"/>
        <v>-6627083.4100000001</v>
      </c>
      <c r="S178" s="4">
        <v>18985564.568500001</v>
      </c>
      <c r="T178" s="4">
        <v>10426777.012399999</v>
      </c>
      <c r="U178" s="4">
        <v>13639055.006100001</v>
      </c>
      <c r="V178" s="4">
        <v>49071157.173900001</v>
      </c>
      <c r="W178" s="5">
        <f t="shared" si="28"/>
        <v>178200428.9172</v>
      </c>
    </row>
    <row r="179" spans="1:23" ht="25" customHeight="1" x14ac:dyDescent="0.25">
      <c r="A179" s="159"/>
      <c r="B179" s="154"/>
      <c r="C179" s="1">
        <v>24</v>
      </c>
      <c r="D179" s="1" t="s">
        <v>237</v>
      </c>
      <c r="E179" s="4">
        <v>74673385.012899995</v>
      </c>
      <c r="F179" s="4">
        <f t="shared" si="32"/>
        <v>-6627083.4100000001</v>
      </c>
      <c r="G179" s="4">
        <v>15292778.2357</v>
      </c>
      <c r="H179" s="4">
        <v>8398717.2458999995</v>
      </c>
      <c r="I179" s="4">
        <v>10986191.261299999</v>
      </c>
      <c r="J179" s="4">
        <v>41321393.6752</v>
      </c>
      <c r="K179" s="5">
        <f t="shared" si="27"/>
        <v>144045382.021</v>
      </c>
      <c r="L179" s="8"/>
      <c r="M179" s="151"/>
      <c r="N179" s="154"/>
      <c r="O179" s="9">
        <v>21</v>
      </c>
      <c r="P179" s="1" t="s">
        <v>617</v>
      </c>
      <c r="Q179" s="4">
        <v>87210382.229900002</v>
      </c>
      <c r="R179" s="4">
        <f t="shared" si="34"/>
        <v>-6627083.4100000001</v>
      </c>
      <c r="S179" s="4">
        <v>17860299.691300001</v>
      </c>
      <c r="T179" s="4">
        <v>9808787.1754000001</v>
      </c>
      <c r="U179" s="4">
        <v>12830675.0656</v>
      </c>
      <c r="V179" s="4">
        <v>48489638.7786</v>
      </c>
      <c r="W179" s="5">
        <f t="shared" si="28"/>
        <v>169572699.53080001</v>
      </c>
    </row>
    <row r="180" spans="1:23" ht="25" customHeight="1" x14ac:dyDescent="0.25">
      <c r="A180" s="159"/>
      <c r="B180" s="154"/>
      <c r="C180" s="1">
        <v>25</v>
      </c>
      <c r="D180" s="1" t="s">
        <v>238</v>
      </c>
      <c r="E180" s="4">
        <v>85401620.469300002</v>
      </c>
      <c r="F180" s="4">
        <f t="shared" si="32"/>
        <v>-6627083.4100000001</v>
      </c>
      <c r="G180" s="4">
        <v>17489873.300700001</v>
      </c>
      <c r="H180" s="4">
        <v>9605350.8561000004</v>
      </c>
      <c r="I180" s="4">
        <v>12564564.152799999</v>
      </c>
      <c r="J180" s="4">
        <v>53911722.172799997</v>
      </c>
      <c r="K180" s="5">
        <f t="shared" si="27"/>
        <v>172346047.54170001</v>
      </c>
      <c r="L180" s="8"/>
      <c r="M180" s="151"/>
      <c r="N180" s="154"/>
      <c r="O180" s="9">
        <v>22</v>
      </c>
      <c r="P180" s="1" t="s">
        <v>618</v>
      </c>
      <c r="Q180" s="4">
        <v>103096034.0151</v>
      </c>
      <c r="R180" s="4">
        <f t="shared" si="34"/>
        <v>-6627083.4100000001</v>
      </c>
      <c r="S180" s="4">
        <v>21113610.758400001</v>
      </c>
      <c r="T180" s="4">
        <v>11595489.326199999</v>
      </c>
      <c r="U180" s="4">
        <v>15167823.820699999</v>
      </c>
      <c r="V180" s="4">
        <v>54363311.052299999</v>
      </c>
      <c r="W180" s="5">
        <f t="shared" si="28"/>
        <v>198709185.5627</v>
      </c>
    </row>
    <row r="181" spans="1:23" ht="25" customHeight="1" x14ac:dyDescent="0.25">
      <c r="A181" s="159"/>
      <c r="B181" s="154"/>
      <c r="C181" s="1">
        <v>26</v>
      </c>
      <c r="D181" s="1" t="s">
        <v>239</v>
      </c>
      <c r="E181" s="4">
        <v>74235276.080200002</v>
      </c>
      <c r="F181" s="4">
        <f t="shared" si="32"/>
        <v>-6627083.4100000001</v>
      </c>
      <c r="G181" s="4">
        <v>15203055.4684</v>
      </c>
      <c r="H181" s="4">
        <v>8349441.9512999998</v>
      </c>
      <c r="I181" s="4">
        <v>10921735.250299999</v>
      </c>
      <c r="J181" s="4">
        <v>40326597.4005</v>
      </c>
      <c r="K181" s="5">
        <f t="shared" si="27"/>
        <v>142409022.74070001</v>
      </c>
      <c r="L181" s="8"/>
      <c r="M181" s="151"/>
      <c r="N181" s="154"/>
      <c r="O181" s="9">
        <v>23</v>
      </c>
      <c r="P181" s="1" t="s">
        <v>619</v>
      </c>
      <c r="Q181" s="4">
        <v>75396718.482999995</v>
      </c>
      <c r="R181" s="4">
        <f t="shared" si="34"/>
        <v>-6627083.4100000001</v>
      </c>
      <c r="S181" s="4">
        <v>15440913.723999999</v>
      </c>
      <c r="T181" s="4">
        <v>8480072.5143999998</v>
      </c>
      <c r="U181" s="4">
        <v>11092610.433900001</v>
      </c>
      <c r="V181" s="4">
        <v>52500195.785099998</v>
      </c>
      <c r="W181" s="5">
        <f t="shared" si="28"/>
        <v>156283427.53039998</v>
      </c>
    </row>
    <row r="182" spans="1:23" ht="25" customHeight="1" x14ac:dyDescent="0.25">
      <c r="A182" s="159"/>
      <c r="B182" s="155"/>
      <c r="C182" s="1">
        <v>27</v>
      </c>
      <c r="D182" s="1" t="s">
        <v>240</v>
      </c>
      <c r="E182" s="4">
        <v>71998256.121600002</v>
      </c>
      <c r="F182" s="4">
        <f t="shared" si="32"/>
        <v>-6627083.4100000001</v>
      </c>
      <c r="G182" s="4">
        <v>14744923.6972</v>
      </c>
      <c r="H182" s="4">
        <v>8097838.2761000004</v>
      </c>
      <c r="I182" s="4">
        <v>10592617.5986</v>
      </c>
      <c r="J182" s="4">
        <v>40575791.294200003</v>
      </c>
      <c r="K182" s="5">
        <f t="shared" si="27"/>
        <v>139382343.57770002</v>
      </c>
      <c r="L182" s="8"/>
      <c r="M182" s="151"/>
      <c r="N182" s="154"/>
      <c r="O182" s="9">
        <v>24</v>
      </c>
      <c r="P182" s="1" t="s">
        <v>620</v>
      </c>
      <c r="Q182" s="4">
        <v>61360961.321999997</v>
      </c>
      <c r="R182" s="4">
        <f t="shared" si="34"/>
        <v>-6627083.4100000001</v>
      </c>
      <c r="S182" s="4">
        <v>12566452.875600001</v>
      </c>
      <c r="T182" s="4">
        <v>6901433.0071</v>
      </c>
      <c r="U182" s="4">
        <v>9027624.1922999993</v>
      </c>
      <c r="V182" s="4">
        <v>39334484.7227</v>
      </c>
      <c r="W182" s="5">
        <f t="shared" si="28"/>
        <v>122563872.70969999</v>
      </c>
    </row>
    <row r="183" spans="1:23" ht="25" customHeight="1" x14ac:dyDescent="0.3">
      <c r="A183" s="1"/>
      <c r="B183" s="156" t="s">
        <v>859</v>
      </c>
      <c r="C183" s="157"/>
      <c r="D183" s="158"/>
      <c r="E183" s="11">
        <f>SUM(E156:E182)</f>
        <v>2224315178.3524003</v>
      </c>
      <c r="F183" s="11">
        <f t="shared" ref="F183:K183" si="35">SUM(F156:F182)</f>
        <v>-178931252.06999993</v>
      </c>
      <c r="G183" s="11">
        <f t="shared" si="35"/>
        <v>455529888.5011</v>
      </c>
      <c r="H183" s="11">
        <f t="shared" si="35"/>
        <v>250174734.21799999</v>
      </c>
      <c r="I183" s="11">
        <f t="shared" si="35"/>
        <v>327248483.11849999</v>
      </c>
      <c r="J183" s="11">
        <f t="shared" si="35"/>
        <v>1232972541.8273001</v>
      </c>
      <c r="K183" s="11">
        <f t="shared" si="35"/>
        <v>4311309573.947299</v>
      </c>
      <c r="L183" s="8"/>
      <c r="M183" s="152"/>
      <c r="N183" s="155"/>
      <c r="O183" s="9">
        <v>25</v>
      </c>
      <c r="P183" s="1" t="s">
        <v>621</v>
      </c>
      <c r="Q183" s="4">
        <v>68398492.693299994</v>
      </c>
      <c r="R183" s="4">
        <f t="shared" si="34"/>
        <v>-6627083.4100000001</v>
      </c>
      <c r="S183" s="4">
        <v>14007708.1043</v>
      </c>
      <c r="T183" s="4">
        <v>7692963.1632000003</v>
      </c>
      <c r="U183" s="4">
        <v>10063008.695599999</v>
      </c>
      <c r="V183" s="4">
        <v>39160207.3411</v>
      </c>
      <c r="W183" s="5">
        <f t="shared" si="28"/>
        <v>132695296.58750001</v>
      </c>
    </row>
    <row r="184" spans="1:23" ht="25" customHeight="1" x14ac:dyDescent="0.3">
      <c r="A184" s="159">
        <v>9</v>
      </c>
      <c r="B184" s="153" t="s">
        <v>45</v>
      </c>
      <c r="C184" s="1">
        <v>1</v>
      </c>
      <c r="D184" s="1" t="s">
        <v>241</v>
      </c>
      <c r="E184" s="4">
        <v>76327713.962899998</v>
      </c>
      <c r="F184" s="4">
        <f>-6627083.41</f>
        <v>-6627083.4100000001</v>
      </c>
      <c r="G184" s="4">
        <v>15631577.4713</v>
      </c>
      <c r="H184" s="4">
        <v>8584784.0899</v>
      </c>
      <c r="I184" s="4">
        <v>11229581.5167</v>
      </c>
      <c r="J184" s="4">
        <v>44591549.702100001</v>
      </c>
      <c r="K184" s="5">
        <f t="shared" si="27"/>
        <v>149738123.33290002</v>
      </c>
      <c r="L184" s="8"/>
      <c r="M184" s="15"/>
      <c r="N184" s="156" t="s">
        <v>877</v>
      </c>
      <c r="O184" s="157"/>
      <c r="P184" s="158"/>
      <c r="Q184" s="11">
        <f>SUM(Q159:Q183)</f>
        <v>2089552558.2762003</v>
      </c>
      <c r="R184" s="11">
        <f t="shared" ref="R184:V184" si="36">SUM(R159:R183)</f>
        <v>-165677085.24999994</v>
      </c>
      <c r="S184" s="11">
        <f t="shared" si="36"/>
        <v>427931101.2902</v>
      </c>
      <c r="T184" s="11">
        <f t="shared" si="36"/>
        <v>235017618.45119998</v>
      </c>
      <c r="U184" s="11">
        <f t="shared" si="36"/>
        <v>307421768.16800004</v>
      </c>
      <c r="V184" s="11">
        <f t="shared" si="36"/>
        <v>1167600228.8785002</v>
      </c>
      <c r="W184" s="6">
        <f t="shared" si="28"/>
        <v>4061846189.8141012</v>
      </c>
    </row>
    <row r="185" spans="1:23" ht="25" customHeight="1" x14ac:dyDescent="0.25">
      <c r="A185" s="159"/>
      <c r="B185" s="154"/>
      <c r="C185" s="1">
        <v>2</v>
      </c>
      <c r="D185" s="1" t="s">
        <v>242</v>
      </c>
      <c r="E185" s="4">
        <v>95943010.486100003</v>
      </c>
      <c r="F185" s="4">
        <f t="shared" ref="F185:F227" si="37">-6627083.41</f>
        <v>-6627083.4100000001</v>
      </c>
      <c r="G185" s="4">
        <v>19648703.247900002</v>
      </c>
      <c r="H185" s="4">
        <v>10790969.4552</v>
      </c>
      <c r="I185" s="4">
        <v>14115447.7355</v>
      </c>
      <c r="J185" s="4">
        <v>45217305.456699997</v>
      </c>
      <c r="K185" s="5">
        <f t="shared" si="27"/>
        <v>179088352.97139999</v>
      </c>
      <c r="L185" s="8"/>
      <c r="M185" s="150">
        <v>27</v>
      </c>
      <c r="N185" s="153" t="s">
        <v>63</v>
      </c>
      <c r="O185" s="9">
        <v>1</v>
      </c>
      <c r="P185" s="1" t="s">
        <v>622</v>
      </c>
      <c r="Q185" s="4">
        <v>76791996.601899996</v>
      </c>
      <c r="R185" s="4">
        <f>-6627083.41</f>
        <v>-6627083.4100000001</v>
      </c>
      <c r="S185" s="4">
        <v>15726660.4977</v>
      </c>
      <c r="T185" s="4">
        <v>8637003.2119999994</v>
      </c>
      <c r="U185" s="4">
        <v>11297888.2886</v>
      </c>
      <c r="V185" s="4">
        <v>51761113.608999997</v>
      </c>
      <c r="W185" s="5">
        <f t="shared" si="28"/>
        <v>157587578.7992</v>
      </c>
    </row>
    <row r="186" spans="1:23" ht="25" customHeight="1" x14ac:dyDescent="0.25">
      <c r="A186" s="159"/>
      <c r="B186" s="154"/>
      <c r="C186" s="1">
        <v>3</v>
      </c>
      <c r="D186" s="1" t="s">
        <v>243</v>
      </c>
      <c r="E186" s="4">
        <v>91845713.330200002</v>
      </c>
      <c r="F186" s="4">
        <f t="shared" si="37"/>
        <v>-6627083.4100000001</v>
      </c>
      <c r="G186" s="4">
        <v>18809594.953000002</v>
      </c>
      <c r="H186" s="4">
        <v>10330135.3806</v>
      </c>
      <c r="I186" s="4">
        <v>13512640.0524</v>
      </c>
      <c r="J186" s="4">
        <v>57119827.138899997</v>
      </c>
      <c r="K186" s="5">
        <f t="shared" si="27"/>
        <v>184990827.44510001</v>
      </c>
      <c r="L186" s="8"/>
      <c r="M186" s="151"/>
      <c r="N186" s="154"/>
      <c r="O186" s="9">
        <v>2</v>
      </c>
      <c r="P186" s="1" t="s">
        <v>623</v>
      </c>
      <c r="Q186" s="4">
        <v>79275986.475899994</v>
      </c>
      <c r="R186" s="4">
        <f t="shared" ref="R186:R204" si="38">-6627083.41</f>
        <v>-6627083.4100000001</v>
      </c>
      <c r="S186" s="4">
        <v>16235370.6128</v>
      </c>
      <c r="T186" s="4">
        <v>8916384.2603999991</v>
      </c>
      <c r="U186" s="4">
        <v>11663340.9575</v>
      </c>
      <c r="V186" s="4">
        <v>56605351.854800001</v>
      </c>
      <c r="W186" s="5">
        <f t="shared" si="28"/>
        <v>166069350.75139999</v>
      </c>
    </row>
    <row r="187" spans="1:23" ht="25" customHeight="1" x14ac:dyDescent="0.25">
      <c r="A187" s="159"/>
      <c r="B187" s="154"/>
      <c r="C187" s="1">
        <v>4</v>
      </c>
      <c r="D187" s="1" t="s">
        <v>244</v>
      </c>
      <c r="E187" s="4">
        <v>59260462.530000001</v>
      </c>
      <c r="F187" s="4">
        <f t="shared" si="37"/>
        <v>-6627083.4100000001</v>
      </c>
      <c r="G187" s="4">
        <v>12136280.0342</v>
      </c>
      <c r="H187" s="4">
        <v>6665184.2362000002</v>
      </c>
      <c r="I187" s="4">
        <v>8718591.9785999991</v>
      </c>
      <c r="J187" s="4">
        <v>33466200.2388</v>
      </c>
      <c r="K187" s="5">
        <f t="shared" si="27"/>
        <v>113619635.60780001</v>
      </c>
      <c r="L187" s="8"/>
      <c r="M187" s="151"/>
      <c r="N187" s="154"/>
      <c r="O187" s="9">
        <v>3</v>
      </c>
      <c r="P187" s="1" t="s">
        <v>624</v>
      </c>
      <c r="Q187" s="4">
        <v>121849815.6068</v>
      </c>
      <c r="R187" s="4">
        <f t="shared" si="38"/>
        <v>-6627083.4100000001</v>
      </c>
      <c r="S187" s="4">
        <v>24954302.095899999</v>
      </c>
      <c r="T187" s="4">
        <v>13704777.7809</v>
      </c>
      <c r="U187" s="4">
        <v>17926941.1609</v>
      </c>
      <c r="V187" s="4">
        <v>83948097.410799995</v>
      </c>
      <c r="W187" s="5">
        <f t="shared" si="28"/>
        <v>255756850.64529997</v>
      </c>
    </row>
    <row r="188" spans="1:23" ht="25" customHeight="1" x14ac:dyDescent="0.25">
      <c r="A188" s="159"/>
      <c r="B188" s="154"/>
      <c r="C188" s="1">
        <v>5</v>
      </c>
      <c r="D188" s="1" t="s">
        <v>245</v>
      </c>
      <c r="E188" s="4">
        <v>70790865.118799999</v>
      </c>
      <c r="F188" s="4">
        <f t="shared" si="37"/>
        <v>-6627083.4100000001</v>
      </c>
      <c r="G188" s="4">
        <v>14497655.372</v>
      </c>
      <c r="H188" s="4">
        <v>7962039.7498000003</v>
      </c>
      <c r="I188" s="4">
        <v>10414982.307499999</v>
      </c>
      <c r="J188" s="4">
        <v>40733893.635200001</v>
      </c>
      <c r="K188" s="5">
        <f t="shared" si="27"/>
        <v>137772352.77329999</v>
      </c>
      <c r="L188" s="8"/>
      <c r="M188" s="151"/>
      <c r="N188" s="154"/>
      <c r="O188" s="9">
        <v>4</v>
      </c>
      <c r="P188" s="1" t="s">
        <v>625</v>
      </c>
      <c r="Q188" s="4">
        <v>80117276.664900005</v>
      </c>
      <c r="R188" s="4">
        <f t="shared" si="38"/>
        <v>-6627083.4100000001</v>
      </c>
      <c r="S188" s="4">
        <v>16407663.1142</v>
      </c>
      <c r="T188" s="4">
        <v>9011006.4396000002</v>
      </c>
      <c r="U188" s="4">
        <v>11787114.3062</v>
      </c>
      <c r="V188" s="4">
        <v>49830999.030400001</v>
      </c>
      <c r="W188" s="5">
        <f t="shared" si="28"/>
        <v>160526976.1453</v>
      </c>
    </row>
    <row r="189" spans="1:23" ht="25" customHeight="1" x14ac:dyDescent="0.25">
      <c r="A189" s="159"/>
      <c r="B189" s="154"/>
      <c r="C189" s="1">
        <v>6</v>
      </c>
      <c r="D189" s="1" t="s">
        <v>246</v>
      </c>
      <c r="E189" s="4">
        <v>81439639.487599999</v>
      </c>
      <c r="F189" s="4">
        <f t="shared" si="37"/>
        <v>-6627083.4100000001</v>
      </c>
      <c r="G189" s="4">
        <v>16678477.158399999</v>
      </c>
      <c r="H189" s="4">
        <v>9159736.1569999997</v>
      </c>
      <c r="I189" s="4">
        <v>11981664.625299999</v>
      </c>
      <c r="J189" s="4">
        <v>47004415.596699998</v>
      </c>
      <c r="K189" s="5">
        <f t="shared" si="27"/>
        <v>159636849.61500001</v>
      </c>
      <c r="L189" s="8"/>
      <c r="M189" s="151"/>
      <c r="N189" s="154"/>
      <c r="O189" s="9">
        <v>5</v>
      </c>
      <c r="P189" s="1" t="s">
        <v>626</v>
      </c>
      <c r="Q189" s="4">
        <v>71799393.979000002</v>
      </c>
      <c r="R189" s="4">
        <f t="shared" si="38"/>
        <v>-6627083.4100000001</v>
      </c>
      <c r="S189" s="4">
        <v>14704197.6119</v>
      </c>
      <c r="T189" s="4">
        <v>8075471.7139999997</v>
      </c>
      <c r="U189" s="4">
        <v>10563360.353399999</v>
      </c>
      <c r="V189" s="4">
        <v>48546829.0682</v>
      </c>
      <c r="W189" s="5">
        <f t="shared" si="28"/>
        <v>147062169.31650001</v>
      </c>
    </row>
    <row r="190" spans="1:23" ht="25" customHeight="1" x14ac:dyDescent="0.25">
      <c r="A190" s="159"/>
      <c r="B190" s="154"/>
      <c r="C190" s="1">
        <v>7</v>
      </c>
      <c r="D190" s="1" t="s">
        <v>247</v>
      </c>
      <c r="E190" s="4">
        <v>93366252.325000003</v>
      </c>
      <c r="F190" s="4">
        <f t="shared" si="37"/>
        <v>-6627083.4100000001</v>
      </c>
      <c r="G190" s="4">
        <v>19120994.5988</v>
      </c>
      <c r="H190" s="4">
        <v>10501154.507099999</v>
      </c>
      <c r="I190" s="4">
        <v>13736346.694599999</v>
      </c>
      <c r="J190" s="4">
        <v>48682664.226300001</v>
      </c>
      <c r="K190" s="5">
        <f t="shared" si="27"/>
        <v>178780328.9418</v>
      </c>
      <c r="L190" s="8"/>
      <c r="M190" s="151"/>
      <c r="N190" s="154"/>
      <c r="O190" s="9">
        <v>6</v>
      </c>
      <c r="P190" s="1" t="s">
        <v>627</v>
      </c>
      <c r="Q190" s="4">
        <v>54615989</v>
      </c>
      <c r="R190" s="4">
        <f t="shared" si="38"/>
        <v>-6627083.4100000001</v>
      </c>
      <c r="S190" s="4">
        <v>11185112.443499999</v>
      </c>
      <c r="T190" s="4">
        <v>6142807.7571999999</v>
      </c>
      <c r="U190" s="4">
        <v>8035281.9277999997</v>
      </c>
      <c r="V190" s="4">
        <v>37295101.287900001</v>
      </c>
      <c r="W190" s="5">
        <f t="shared" si="28"/>
        <v>110647209.0064</v>
      </c>
    </row>
    <row r="191" spans="1:23" ht="25" customHeight="1" x14ac:dyDescent="0.25">
      <c r="A191" s="159"/>
      <c r="B191" s="154"/>
      <c r="C191" s="1">
        <v>8</v>
      </c>
      <c r="D191" s="1" t="s">
        <v>248</v>
      </c>
      <c r="E191" s="4">
        <v>73960444.646699995</v>
      </c>
      <c r="F191" s="4">
        <f t="shared" si="37"/>
        <v>-6627083.4100000001</v>
      </c>
      <c r="G191" s="4">
        <v>15146771.209100001</v>
      </c>
      <c r="H191" s="4">
        <v>8318530.9177999999</v>
      </c>
      <c r="I191" s="4">
        <v>10881301.155999999</v>
      </c>
      <c r="J191" s="4">
        <v>48014749.377800003</v>
      </c>
      <c r="K191" s="5">
        <f t="shared" si="27"/>
        <v>149694713.89740002</v>
      </c>
      <c r="L191" s="8"/>
      <c r="M191" s="151"/>
      <c r="N191" s="154"/>
      <c r="O191" s="9">
        <v>7</v>
      </c>
      <c r="P191" s="1" t="s">
        <v>832</v>
      </c>
      <c r="Q191" s="4">
        <v>53205624.604999997</v>
      </c>
      <c r="R191" s="4">
        <f t="shared" si="38"/>
        <v>-6627083.4100000001</v>
      </c>
      <c r="S191" s="4">
        <v>10896276.067299999</v>
      </c>
      <c r="T191" s="4">
        <v>5984180.2654999997</v>
      </c>
      <c r="U191" s="4">
        <v>7827784.5311000003</v>
      </c>
      <c r="V191" s="4">
        <v>37765679.907700002</v>
      </c>
      <c r="W191" s="5">
        <f t="shared" si="28"/>
        <v>109052461.9666</v>
      </c>
    </row>
    <row r="192" spans="1:23" ht="25" customHeight="1" x14ac:dyDescent="0.25">
      <c r="A192" s="159"/>
      <c r="B192" s="154"/>
      <c r="C192" s="1">
        <v>9</v>
      </c>
      <c r="D192" s="1" t="s">
        <v>249</v>
      </c>
      <c r="E192" s="4">
        <v>78832717.609799996</v>
      </c>
      <c r="F192" s="4">
        <f t="shared" si="37"/>
        <v>-6627083.4100000001</v>
      </c>
      <c r="G192" s="4">
        <v>16144591.1139</v>
      </c>
      <c r="H192" s="4">
        <v>8866528.6140999999</v>
      </c>
      <c r="I192" s="4">
        <v>11598125.8002</v>
      </c>
      <c r="J192" s="4">
        <v>49225883.163000003</v>
      </c>
      <c r="K192" s="5">
        <f t="shared" si="27"/>
        <v>158040762.891</v>
      </c>
      <c r="L192" s="8"/>
      <c r="M192" s="151"/>
      <c r="N192" s="154"/>
      <c r="O192" s="9">
        <v>8</v>
      </c>
      <c r="P192" s="1" t="s">
        <v>628</v>
      </c>
      <c r="Q192" s="4">
        <v>119470975.2595</v>
      </c>
      <c r="R192" s="4">
        <f t="shared" si="38"/>
        <v>-6627083.4100000001</v>
      </c>
      <c r="S192" s="4">
        <v>24467126.137800001</v>
      </c>
      <c r="T192" s="4">
        <v>13437223.183599999</v>
      </c>
      <c r="U192" s="4">
        <v>17576958.432300001</v>
      </c>
      <c r="V192" s="4">
        <v>83777085.874599993</v>
      </c>
      <c r="W192" s="5">
        <f t="shared" si="28"/>
        <v>252102285.47780001</v>
      </c>
    </row>
    <row r="193" spans="1:23" ht="25" customHeight="1" x14ac:dyDescent="0.25">
      <c r="A193" s="159"/>
      <c r="B193" s="154"/>
      <c r="C193" s="1">
        <v>10</v>
      </c>
      <c r="D193" s="1" t="s">
        <v>250</v>
      </c>
      <c r="E193" s="4">
        <v>61729090.106899999</v>
      </c>
      <c r="F193" s="4">
        <f t="shared" si="37"/>
        <v>-6627083.4100000001</v>
      </c>
      <c r="G193" s="4">
        <v>12641844.0189</v>
      </c>
      <c r="H193" s="4">
        <v>6942837.4456000002</v>
      </c>
      <c r="I193" s="4">
        <v>9081784.4963000007</v>
      </c>
      <c r="J193" s="4">
        <v>38197816.303900003</v>
      </c>
      <c r="K193" s="5">
        <f t="shared" si="27"/>
        <v>121966288.96159999</v>
      </c>
      <c r="L193" s="8"/>
      <c r="M193" s="151"/>
      <c r="N193" s="154"/>
      <c r="O193" s="9">
        <v>9</v>
      </c>
      <c r="P193" s="1" t="s">
        <v>629</v>
      </c>
      <c r="Q193" s="4">
        <v>71100086.246199995</v>
      </c>
      <c r="R193" s="4">
        <f t="shared" si="38"/>
        <v>-6627083.4100000001</v>
      </c>
      <c r="S193" s="4">
        <v>14560982.4882</v>
      </c>
      <c r="T193" s="4">
        <v>7996818.6849999996</v>
      </c>
      <c r="U193" s="4">
        <v>10460475.9254</v>
      </c>
      <c r="V193" s="4">
        <v>42742135.406099997</v>
      </c>
      <c r="W193" s="5">
        <f t="shared" si="28"/>
        <v>140233415.3409</v>
      </c>
    </row>
    <row r="194" spans="1:23" ht="25" customHeight="1" x14ac:dyDescent="0.25">
      <c r="A194" s="159"/>
      <c r="B194" s="154"/>
      <c r="C194" s="1">
        <v>11</v>
      </c>
      <c r="D194" s="1" t="s">
        <v>251</v>
      </c>
      <c r="E194" s="4">
        <v>84228473.041500002</v>
      </c>
      <c r="F194" s="4">
        <f t="shared" si="37"/>
        <v>-6627083.4100000001</v>
      </c>
      <c r="G194" s="4">
        <v>17249617.9078</v>
      </c>
      <c r="H194" s="4">
        <v>9473403.7971999999</v>
      </c>
      <c r="I194" s="4">
        <v>12391966.887800001</v>
      </c>
      <c r="J194" s="4">
        <v>46331453.532700002</v>
      </c>
      <c r="K194" s="5">
        <f t="shared" si="27"/>
        <v>163047831.757</v>
      </c>
      <c r="L194" s="8"/>
      <c r="M194" s="151"/>
      <c r="N194" s="154"/>
      <c r="O194" s="9">
        <v>10</v>
      </c>
      <c r="P194" s="1" t="s">
        <v>630</v>
      </c>
      <c r="Q194" s="4">
        <v>88832605.520600006</v>
      </c>
      <c r="R194" s="4">
        <f t="shared" si="38"/>
        <v>-6627083.4100000001</v>
      </c>
      <c r="S194" s="4">
        <v>18192523.830200002</v>
      </c>
      <c r="T194" s="4">
        <v>9991243.0091999993</v>
      </c>
      <c r="U194" s="4">
        <v>13069341.832</v>
      </c>
      <c r="V194" s="4">
        <v>59975902.145400003</v>
      </c>
      <c r="W194" s="5">
        <f t="shared" si="28"/>
        <v>183434532.92740002</v>
      </c>
    </row>
    <row r="195" spans="1:23" ht="25" customHeight="1" x14ac:dyDescent="0.25">
      <c r="A195" s="159"/>
      <c r="B195" s="154"/>
      <c r="C195" s="1">
        <v>12</v>
      </c>
      <c r="D195" s="1" t="s">
        <v>252</v>
      </c>
      <c r="E195" s="4">
        <v>72687472.416999996</v>
      </c>
      <c r="F195" s="4">
        <f t="shared" si="37"/>
        <v>-6627083.4100000001</v>
      </c>
      <c r="G195" s="4">
        <v>14886072.1393</v>
      </c>
      <c r="H195" s="4">
        <v>8175356.2938999999</v>
      </c>
      <c r="I195" s="4">
        <v>10694017.341499999</v>
      </c>
      <c r="J195" s="4">
        <v>41179434.107600003</v>
      </c>
      <c r="K195" s="5">
        <f t="shared" si="27"/>
        <v>140995268.88929999</v>
      </c>
      <c r="L195" s="8"/>
      <c r="M195" s="151"/>
      <c r="N195" s="154"/>
      <c r="O195" s="9">
        <v>11</v>
      </c>
      <c r="P195" s="1" t="s">
        <v>631</v>
      </c>
      <c r="Q195" s="4">
        <v>68534394.033000007</v>
      </c>
      <c r="R195" s="4">
        <f t="shared" si="38"/>
        <v>-6627083.4100000001</v>
      </c>
      <c r="S195" s="4">
        <v>14035540.0962</v>
      </c>
      <c r="T195" s="4">
        <v>7708248.3539000005</v>
      </c>
      <c r="U195" s="4">
        <v>10083002.9427</v>
      </c>
      <c r="V195" s="4">
        <v>47080365.558700003</v>
      </c>
      <c r="W195" s="5">
        <f t="shared" si="28"/>
        <v>140814467.57450002</v>
      </c>
    </row>
    <row r="196" spans="1:23" ht="25" customHeight="1" x14ac:dyDescent="0.25">
      <c r="A196" s="159"/>
      <c r="B196" s="154"/>
      <c r="C196" s="1">
        <v>13</v>
      </c>
      <c r="D196" s="1" t="s">
        <v>253</v>
      </c>
      <c r="E196" s="4">
        <v>80112577.582100004</v>
      </c>
      <c r="F196" s="4">
        <f t="shared" si="37"/>
        <v>-6627083.4100000001</v>
      </c>
      <c r="G196" s="4">
        <v>16406700.762800001</v>
      </c>
      <c r="H196" s="4">
        <v>9010477.9210999999</v>
      </c>
      <c r="I196" s="4">
        <v>11786422.9618</v>
      </c>
      <c r="J196" s="4">
        <v>47327140.492399998</v>
      </c>
      <c r="K196" s="5">
        <f t="shared" si="27"/>
        <v>158016236.31020001</v>
      </c>
      <c r="L196" s="8"/>
      <c r="M196" s="151"/>
      <c r="N196" s="154"/>
      <c r="O196" s="9">
        <v>12</v>
      </c>
      <c r="P196" s="1" t="s">
        <v>632</v>
      </c>
      <c r="Q196" s="4">
        <v>61917827.1074</v>
      </c>
      <c r="R196" s="4">
        <f t="shared" si="38"/>
        <v>-6627083.4100000001</v>
      </c>
      <c r="S196" s="4">
        <v>12680496.52</v>
      </c>
      <c r="T196" s="4">
        <v>6964065.2056</v>
      </c>
      <c r="U196" s="4">
        <v>9109552.0976999998</v>
      </c>
      <c r="V196" s="4">
        <v>43587197.621399999</v>
      </c>
      <c r="W196" s="5">
        <f t="shared" si="28"/>
        <v>127632055.14209999</v>
      </c>
    </row>
    <row r="197" spans="1:23" ht="25" customHeight="1" x14ac:dyDescent="0.25">
      <c r="A197" s="159"/>
      <c r="B197" s="154"/>
      <c r="C197" s="1">
        <v>14</v>
      </c>
      <c r="D197" s="1" t="s">
        <v>254</v>
      </c>
      <c r="E197" s="4">
        <v>75845494.791299999</v>
      </c>
      <c r="F197" s="4">
        <f t="shared" si="37"/>
        <v>-6627083.4100000001</v>
      </c>
      <c r="G197" s="4">
        <v>15532821.1226</v>
      </c>
      <c r="H197" s="4">
        <v>8530547.5976</v>
      </c>
      <c r="I197" s="4">
        <v>11158635.8639</v>
      </c>
      <c r="J197" s="4">
        <v>46106110.206200004</v>
      </c>
      <c r="K197" s="5">
        <f t="shared" si="27"/>
        <v>150546526.17160001</v>
      </c>
      <c r="L197" s="8"/>
      <c r="M197" s="151"/>
      <c r="N197" s="154"/>
      <c r="O197" s="9">
        <v>13</v>
      </c>
      <c r="P197" s="1" t="s">
        <v>833</v>
      </c>
      <c r="Q197" s="4">
        <v>55834894.678800002</v>
      </c>
      <c r="R197" s="4">
        <f t="shared" si="38"/>
        <v>-6627083.4100000001</v>
      </c>
      <c r="S197" s="4">
        <v>11434738.9233</v>
      </c>
      <c r="T197" s="4">
        <v>6279901.3701999998</v>
      </c>
      <c r="U197" s="4">
        <v>8214611.2954000002</v>
      </c>
      <c r="V197" s="4">
        <v>38529986.675399996</v>
      </c>
      <c r="W197" s="5">
        <f t="shared" si="28"/>
        <v>113667049.53310001</v>
      </c>
    </row>
    <row r="198" spans="1:23" ht="25" customHeight="1" x14ac:dyDescent="0.25">
      <c r="A198" s="159"/>
      <c r="B198" s="154"/>
      <c r="C198" s="1">
        <v>15</v>
      </c>
      <c r="D198" s="1" t="s">
        <v>255</v>
      </c>
      <c r="E198" s="4">
        <v>86031180.323400006</v>
      </c>
      <c r="F198" s="4">
        <f t="shared" si="37"/>
        <v>-6627083.4100000001</v>
      </c>
      <c r="G198" s="4">
        <v>17618804.368099999</v>
      </c>
      <c r="H198" s="4">
        <v>9676159.1528999992</v>
      </c>
      <c r="I198" s="4">
        <v>12657187.046</v>
      </c>
      <c r="J198" s="4">
        <v>49306440.680699997</v>
      </c>
      <c r="K198" s="5">
        <f t="shared" si="27"/>
        <v>168662688.1611</v>
      </c>
      <c r="L198" s="8"/>
      <c r="M198" s="151"/>
      <c r="N198" s="154"/>
      <c r="O198" s="9">
        <v>14</v>
      </c>
      <c r="P198" s="1" t="s">
        <v>633</v>
      </c>
      <c r="Q198" s="4">
        <v>64189302.144400001</v>
      </c>
      <c r="R198" s="4">
        <f t="shared" si="38"/>
        <v>-6627083.4100000001</v>
      </c>
      <c r="S198" s="4">
        <v>13145684.5385</v>
      </c>
      <c r="T198" s="4">
        <v>7219544.1365</v>
      </c>
      <c r="U198" s="4">
        <v>9443738.8925999999</v>
      </c>
      <c r="V198" s="4">
        <v>39973193.407700002</v>
      </c>
      <c r="W198" s="5">
        <f t="shared" si="28"/>
        <v>127344379.7097</v>
      </c>
    </row>
    <row r="199" spans="1:23" ht="25" customHeight="1" x14ac:dyDescent="0.25">
      <c r="A199" s="159"/>
      <c r="B199" s="154"/>
      <c r="C199" s="1">
        <v>16</v>
      </c>
      <c r="D199" s="1" t="s">
        <v>256</v>
      </c>
      <c r="E199" s="4">
        <v>80854550.917099997</v>
      </c>
      <c r="F199" s="4">
        <f t="shared" si="37"/>
        <v>-6627083.4100000001</v>
      </c>
      <c r="G199" s="4">
        <v>16558653.6128</v>
      </c>
      <c r="H199" s="4">
        <v>9093929.6655999999</v>
      </c>
      <c r="I199" s="4">
        <v>11895584.492000001</v>
      </c>
      <c r="J199" s="4">
        <v>47273402.492299996</v>
      </c>
      <c r="K199" s="5">
        <f t="shared" si="27"/>
        <v>159049037.76980001</v>
      </c>
      <c r="L199" s="8"/>
      <c r="M199" s="151"/>
      <c r="N199" s="154"/>
      <c r="O199" s="9">
        <v>15</v>
      </c>
      <c r="P199" s="1" t="s">
        <v>634</v>
      </c>
      <c r="Q199" s="4">
        <v>67233039.355599999</v>
      </c>
      <c r="R199" s="4">
        <f t="shared" si="38"/>
        <v>-6627083.4100000001</v>
      </c>
      <c r="S199" s="4">
        <v>13769028.426999999</v>
      </c>
      <c r="T199" s="4">
        <v>7561881.4793999996</v>
      </c>
      <c r="U199" s="4">
        <v>9891543.4101999998</v>
      </c>
      <c r="V199" s="4">
        <v>46723497.734800003</v>
      </c>
      <c r="W199" s="5">
        <f t="shared" si="28"/>
        <v>138551906.99700001</v>
      </c>
    </row>
    <row r="200" spans="1:23" ht="25" customHeight="1" x14ac:dyDescent="0.25">
      <c r="A200" s="159"/>
      <c r="B200" s="154"/>
      <c r="C200" s="1">
        <v>17</v>
      </c>
      <c r="D200" s="1" t="s">
        <v>257</v>
      </c>
      <c r="E200" s="4">
        <v>81173297.880400002</v>
      </c>
      <c r="F200" s="4">
        <f t="shared" si="37"/>
        <v>-6627083.4100000001</v>
      </c>
      <c r="G200" s="4">
        <v>16623931.578</v>
      </c>
      <c r="H200" s="4">
        <v>9129779.9971999992</v>
      </c>
      <c r="I200" s="4">
        <v>11942479.581900001</v>
      </c>
      <c r="J200" s="4">
        <v>49702894.508400001</v>
      </c>
      <c r="K200" s="5">
        <f t="shared" si="27"/>
        <v>161945300.13589999</v>
      </c>
      <c r="L200" s="8"/>
      <c r="M200" s="151"/>
      <c r="N200" s="154"/>
      <c r="O200" s="9">
        <v>16</v>
      </c>
      <c r="P200" s="1" t="s">
        <v>635</v>
      </c>
      <c r="Q200" s="4">
        <v>81520262.450900003</v>
      </c>
      <c r="R200" s="4">
        <f t="shared" si="38"/>
        <v>-6627083.4100000001</v>
      </c>
      <c r="S200" s="4">
        <v>16694988.3839</v>
      </c>
      <c r="T200" s="4">
        <v>9168804.0393000003</v>
      </c>
      <c r="U200" s="4">
        <v>11993526.1379</v>
      </c>
      <c r="V200" s="4">
        <v>54484828.598099999</v>
      </c>
      <c r="W200" s="5">
        <f t="shared" si="28"/>
        <v>167235326.2001</v>
      </c>
    </row>
    <row r="201" spans="1:23" ht="25" customHeight="1" x14ac:dyDescent="0.25">
      <c r="A201" s="159"/>
      <c r="B201" s="155"/>
      <c r="C201" s="1">
        <v>18</v>
      </c>
      <c r="D201" s="1" t="s">
        <v>258</v>
      </c>
      <c r="E201" s="4">
        <v>89516982.105499998</v>
      </c>
      <c r="F201" s="4">
        <f t="shared" si="37"/>
        <v>-6627083.4100000001</v>
      </c>
      <c r="G201" s="4">
        <v>18332681.121100001</v>
      </c>
      <c r="H201" s="4">
        <v>10068216.6917</v>
      </c>
      <c r="I201" s="4">
        <v>13170029.540999999</v>
      </c>
      <c r="J201" s="4">
        <v>51127297.888899997</v>
      </c>
      <c r="K201" s="5">
        <f t="shared" ref="K201:K264" si="39">E201+F201+G201+H201+I201+J201</f>
        <v>175588123.9382</v>
      </c>
      <c r="L201" s="8"/>
      <c r="M201" s="151"/>
      <c r="N201" s="154"/>
      <c r="O201" s="9">
        <v>17</v>
      </c>
      <c r="P201" s="1" t="s">
        <v>636</v>
      </c>
      <c r="Q201" s="4">
        <v>68434632.298500001</v>
      </c>
      <c r="R201" s="4">
        <f t="shared" si="38"/>
        <v>-6627083.4100000001</v>
      </c>
      <c r="S201" s="4">
        <v>14015109.335200001</v>
      </c>
      <c r="T201" s="4">
        <v>7697027.8821999999</v>
      </c>
      <c r="U201" s="4">
        <v>10068325.671800001</v>
      </c>
      <c r="V201" s="4">
        <v>42668208.544</v>
      </c>
      <c r="W201" s="5">
        <f t="shared" ref="W201:W264" si="40">Q201+R201+S201+T201+U201+V201</f>
        <v>136256220.32170001</v>
      </c>
    </row>
    <row r="202" spans="1:23" ht="25" customHeight="1" x14ac:dyDescent="0.3">
      <c r="A202" s="1"/>
      <c r="B202" s="156" t="s">
        <v>860</v>
      </c>
      <c r="C202" s="157"/>
      <c r="D202" s="158"/>
      <c r="E202" s="11">
        <f>SUM(E184:E201)</f>
        <v>1433945938.6622999</v>
      </c>
      <c r="F202" s="11">
        <f>SUM(F184:F201)</f>
        <v>-119287501.37999997</v>
      </c>
      <c r="G202" s="11">
        <f t="shared" ref="G202:K202" si="41">SUM(G184:G201)</f>
        <v>293665771.78999996</v>
      </c>
      <c r="H202" s="11">
        <f t="shared" si="41"/>
        <v>161279771.67050001</v>
      </c>
      <c r="I202" s="11">
        <f t="shared" si="41"/>
        <v>210966790.07900006</v>
      </c>
      <c r="J202" s="11">
        <f t="shared" si="41"/>
        <v>830608478.74860001</v>
      </c>
      <c r="K202" s="11">
        <f t="shared" si="41"/>
        <v>2811179249.5704002</v>
      </c>
      <c r="L202" s="8"/>
      <c r="M202" s="151"/>
      <c r="N202" s="154"/>
      <c r="O202" s="9">
        <v>18</v>
      </c>
      <c r="P202" s="1" t="s">
        <v>637</v>
      </c>
      <c r="Q202" s="4">
        <v>63602871.654799998</v>
      </c>
      <c r="R202" s="4">
        <f t="shared" si="38"/>
        <v>-6627083.4100000001</v>
      </c>
      <c r="S202" s="4">
        <v>13025586.173800001</v>
      </c>
      <c r="T202" s="4">
        <v>7153586.7159000002</v>
      </c>
      <c r="U202" s="4">
        <v>9357461.3317000009</v>
      </c>
      <c r="V202" s="4">
        <v>44417316.120399997</v>
      </c>
      <c r="W202" s="5">
        <f t="shared" si="40"/>
        <v>130929738.58660001</v>
      </c>
    </row>
    <row r="203" spans="1:23" ht="25" customHeight="1" x14ac:dyDescent="0.25">
      <c r="A203" s="159">
        <v>10</v>
      </c>
      <c r="B203" s="153" t="s">
        <v>46</v>
      </c>
      <c r="C203" s="1">
        <v>1</v>
      </c>
      <c r="D203" s="1" t="s">
        <v>259</v>
      </c>
      <c r="E203" s="4">
        <v>62685268.1193</v>
      </c>
      <c r="F203" s="4">
        <f t="shared" si="37"/>
        <v>-6627083.4100000001</v>
      </c>
      <c r="G203" s="4">
        <v>12837665.0373</v>
      </c>
      <c r="H203" s="4">
        <v>7050381.3684999999</v>
      </c>
      <c r="I203" s="4">
        <v>9222460.5153000001</v>
      </c>
      <c r="J203" s="4">
        <v>42681961.495899998</v>
      </c>
      <c r="K203" s="5">
        <f t="shared" si="39"/>
        <v>127850653.12630001</v>
      </c>
      <c r="L203" s="8"/>
      <c r="M203" s="151"/>
      <c r="N203" s="154"/>
      <c r="O203" s="9">
        <v>19</v>
      </c>
      <c r="P203" s="1" t="s">
        <v>638</v>
      </c>
      <c r="Q203" s="4">
        <v>60412691.460000001</v>
      </c>
      <c r="R203" s="4">
        <f t="shared" si="38"/>
        <v>-6627083.4100000001</v>
      </c>
      <c r="S203" s="4">
        <v>12372251.4114</v>
      </c>
      <c r="T203" s="4">
        <v>6794778.5351999998</v>
      </c>
      <c r="U203" s="4">
        <v>8888111.6460999995</v>
      </c>
      <c r="V203" s="4">
        <v>39054600.190300003</v>
      </c>
      <c r="W203" s="5">
        <f t="shared" si="40"/>
        <v>120895349.833</v>
      </c>
    </row>
    <row r="204" spans="1:23" ht="25" customHeight="1" x14ac:dyDescent="0.25">
      <c r="A204" s="159"/>
      <c r="B204" s="154"/>
      <c r="C204" s="1">
        <v>2</v>
      </c>
      <c r="D204" s="1" t="s">
        <v>260</v>
      </c>
      <c r="E204" s="4">
        <v>68324455.081699997</v>
      </c>
      <c r="F204" s="4">
        <f t="shared" si="37"/>
        <v>-6627083.4100000001</v>
      </c>
      <c r="G204" s="4">
        <v>13992545.5296</v>
      </c>
      <c r="H204" s="4">
        <v>7684635.9530999996</v>
      </c>
      <c r="I204" s="4">
        <v>10052116.0414</v>
      </c>
      <c r="J204" s="4">
        <v>46234112.5788</v>
      </c>
      <c r="K204" s="5">
        <f t="shared" si="39"/>
        <v>139660781.7746</v>
      </c>
      <c r="L204" s="8"/>
      <c r="M204" s="152"/>
      <c r="N204" s="155"/>
      <c r="O204" s="9">
        <v>20</v>
      </c>
      <c r="P204" s="1" t="s">
        <v>639</v>
      </c>
      <c r="Q204" s="4">
        <v>81939574.870000005</v>
      </c>
      <c r="R204" s="4">
        <f t="shared" si="38"/>
        <v>-6627083.4100000001</v>
      </c>
      <c r="S204" s="4">
        <v>16780861.7086</v>
      </c>
      <c r="T204" s="4">
        <v>9215965.2392999995</v>
      </c>
      <c r="U204" s="4">
        <v>12055216.7447</v>
      </c>
      <c r="V204" s="4">
        <v>56915508.194300003</v>
      </c>
      <c r="W204" s="5">
        <f t="shared" si="40"/>
        <v>170280043.34690002</v>
      </c>
    </row>
    <row r="205" spans="1:23" ht="25" customHeight="1" x14ac:dyDescent="0.3">
      <c r="A205" s="159"/>
      <c r="B205" s="154"/>
      <c r="C205" s="1">
        <v>3</v>
      </c>
      <c r="D205" s="1" t="s">
        <v>261</v>
      </c>
      <c r="E205" s="4">
        <v>58406149.776900001</v>
      </c>
      <c r="F205" s="4">
        <f t="shared" si="37"/>
        <v>-6627083.4100000001</v>
      </c>
      <c r="G205" s="4">
        <v>11961320.569399999</v>
      </c>
      <c r="H205" s="4">
        <v>6569097.3739999998</v>
      </c>
      <c r="I205" s="4">
        <v>8592902.7079000007</v>
      </c>
      <c r="J205" s="4">
        <v>40893960.6708</v>
      </c>
      <c r="K205" s="5">
        <f t="shared" si="39"/>
        <v>119796347.689</v>
      </c>
      <c r="L205" s="8"/>
      <c r="M205" s="15"/>
      <c r="N205" s="156" t="s">
        <v>878</v>
      </c>
      <c r="O205" s="157"/>
      <c r="P205" s="158"/>
      <c r="Q205" s="11">
        <f>SUM(Q185:Q204)</f>
        <v>1490679240.0131998</v>
      </c>
      <c r="R205" s="11">
        <f t="shared" ref="R205:W205" si="42">SUM(R185:R204)</f>
        <v>-132541668.19999996</v>
      </c>
      <c r="S205" s="11">
        <f t="shared" si="42"/>
        <v>305284500.4174</v>
      </c>
      <c r="T205" s="11">
        <f t="shared" si="42"/>
        <v>167660719.2649</v>
      </c>
      <c r="U205" s="11">
        <f t="shared" si="42"/>
        <v>219313577.88599998</v>
      </c>
      <c r="V205" s="11">
        <f t="shared" si="42"/>
        <v>1005682998.2399999</v>
      </c>
      <c r="W205" s="11">
        <f t="shared" si="42"/>
        <v>3056079367.6215005</v>
      </c>
    </row>
    <row r="206" spans="1:23" ht="25" customHeight="1" x14ac:dyDescent="0.25">
      <c r="A206" s="159"/>
      <c r="B206" s="154"/>
      <c r="C206" s="1">
        <v>4</v>
      </c>
      <c r="D206" s="1" t="s">
        <v>262</v>
      </c>
      <c r="E206" s="4">
        <v>83940198.206499994</v>
      </c>
      <c r="F206" s="4">
        <f t="shared" si="37"/>
        <v>-6627083.4100000001</v>
      </c>
      <c r="G206" s="4">
        <v>17190580.499499999</v>
      </c>
      <c r="H206" s="4">
        <v>9440980.7480999995</v>
      </c>
      <c r="I206" s="4">
        <v>12349554.956599999</v>
      </c>
      <c r="J206" s="4">
        <v>53068834.059</v>
      </c>
      <c r="K206" s="5">
        <f t="shared" si="39"/>
        <v>169363065.05970001</v>
      </c>
      <c r="L206" s="8"/>
      <c r="M206" s="150">
        <v>28</v>
      </c>
      <c r="N206" s="153" t="s">
        <v>64</v>
      </c>
      <c r="O206" s="9">
        <v>1</v>
      </c>
      <c r="P206" s="1" t="s">
        <v>640</v>
      </c>
      <c r="Q206" s="4">
        <v>78983162.764200002</v>
      </c>
      <c r="R206" s="4">
        <f>-6627083.41</f>
        <v>-6627083.4100000001</v>
      </c>
      <c r="S206" s="4">
        <v>16175401.614700001</v>
      </c>
      <c r="T206" s="4">
        <v>8883449.5868999995</v>
      </c>
      <c r="U206" s="4">
        <v>11620259.7806</v>
      </c>
      <c r="V206" s="4">
        <v>48870356.295900002</v>
      </c>
      <c r="W206" s="5">
        <f t="shared" si="40"/>
        <v>157905546.63230002</v>
      </c>
    </row>
    <row r="207" spans="1:23" ht="25" customHeight="1" x14ac:dyDescent="0.25">
      <c r="A207" s="159"/>
      <c r="B207" s="154"/>
      <c r="C207" s="1">
        <v>5</v>
      </c>
      <c r="D207" s="1" t="s">
        <v>263</v>
      </c>
      <c r="E207" s="4">
        <v>76372537.037799999</v>
      </c>
      <c r="F207" s="4">
        <f t="shared" si="37"/>
        <v>-6627083.4100000001</v>
      </c>
      <c r="G207" s="4">
        <v>15640757.0384</v>
      </c>
      <c r="H207" s="4">
        <v>8589825.4622000009</v>
      </c>
      <c r="I207" s="4">
        <v>11236176.033299999</v>
      </c>
      <c r="J207" s="4">
        <v>52190618.565499999</v>
      </c>
      <c r="K207" s="5">
        <f t="shared" si="39"/>
        <v>157402830.7272</v>
      </c>
      <c r="L207" s="8"/>
      <c r="M207" s="151"/>
      <c r="N207" s="154"/>
      <c r="O207" s="9">
        <v>2</v>
      </c>
      <c r="P207" s="1" t="s">
        <v>641</v>
      </c>
      <c r="Q207" s="4">
        <v>83551519.152500004</v>
      </c>
      <c r="R207" s="4">
        <f t="shared" ref="R207:R223" si="43">-6627083.41</f>
        <v>-6627083.4100000001</v>
      </c>
      <c r="S207" s="4">
        <v>17110980.7522</v>
      </c>
      <c r="T207" s="4">
        <v>9397264.9653999992</v>
      </c>
      <c r="U207" s="4">
        <v>12292371.23</v>
      </c>
      <c r="V207" s="4">
        <v>52668930.2522</v>
      </c>
      <c r="W207" s="5">
        <f t="shared" si="40"/>
        <v>168393982.94230002</v>
      </c>
    </row>
    <row r="208" spans="1:23" ht="25" customHeight="1" x14ac:dyDescent="0.25">
      <c r="A208" s="159"/>
      <c r="B208" s="154"/>
      <c r="C208" s="1">
        <v>6</v>
      </c>
      <c r="D208" s="1" t="s">
        <v>264</v>
      </c>
      <c r="E208" s="4">
        <v>78231500.034600005</v>
      </c>
      <c r="F208" s="4">
        <f t="shared" si="37"/>
        <v>-6627083.4100000001</v>
      </c>
      <c r="G208" s="4">
        <v>16021464.419600001</v>
      </c>
      <c r="H208" s="4">
        <v>8798908.0500000007</v>
      </c>
      <c r="I208" s="4">
        <v>11509672.7152</v>
      </c>
      <c r="J208" s="4">
        <v>52467720.591799997</v>
      </c>
      <c r="K208" s="5">
        <f t="shared" si="39"/>
        <v>160402182.4012</v>
      </c>
      <c r="L208" s="8"/>
      <c r="M208" s="151"/>
      <c r="N208" s="154"/>
      <c r="O208" s="9">
        <v>3</v>
      </c>
      <c r="P208" s="1" t="s">
        <v>642</v>
      </c>
      <c r="Q208" s="4">
        <v>85062323.7289</v>
      </c>
      <c r="R208" s="4">
        <f t="shared" si="43"/>
        <v>-6627083.4100000001</v>
      </c>
      <c r="S208" s="4">
        <v>17420386.8323</v>
      </c>
      <c r="T208" s="4">
        <v>9567189.2356000002</v>
      </c>
      <c r="U208" s="4">
        <v>12514645.7129</v>
      </c>
      <c r="V208" s="4">
        <v>54222087.109999999</v>
      </c>
      <c r="W208" s="5">
        <f t="shared" si="40"/>
        <v>172159549.20969999</v>
      </c>
    </row>
    <row r="209" spans="1:23" ht="25" customHeight="1" x14ac:dyDescent="0.25">
      <c r="A209" s="159"/>
      <c r="B209" s="154"/>
      <c r="C209" s="1">
        <v>7</v>
      </c>
      <c r="D209" s="1" t="s">
        <v>265</v>
      </c>
      <c r="E209" s="4">
        <v>82939825.591399997</v>
      </c>
      <c r="F209" s="4">
        <f t="shared" si="37"/>
        <v>-6627083.4100000001</v>
      </c>
      <c r="G209" s="4">
        <v>16985708.622400001</v>
      </c>
      <c r="H209" s="4">
        <v>9328466.1389000006</v>
      </c>
      <c r="I209" s="4">
        <v>12202376.8839</v>
      </c>
      <c r="J209" s="4">
        <v>50494853.129100002</v>
      </c>
      <c r="K209" s="5">
        <f t="shared" si="39"/>
        <v>165324146.95570001</v>
      </c>
      <c r="L209" s="8"/>
      <c r="M209" s="151"/>
      <c r="N209" s="154"/>
      <c r="O209" s="9">
        <v>4</v>
      </c>
      <c r="P209" s="1" t="s">
        <v>643</v>
      </c>
      <c r="Q209" s="4">
        <v>63092184.977300003</v>
      </c>
      <c r="R209" s="4">
        <f t="shared" si="43"/>
        <v>-6627083.4100000001</v>
      </c>
      <c r="S209" s="4">
        <v>12920999.806</v>
      </c>
      <c r="T209" s="4">
        <v>7096148.4062999999</v>
      </c>
      <c r="U209" s="4">
        <v>9282327.4467999991</v>
      </c>
      <c r="V209" s="4">
        <v>39668292.825499997</v>
      </c>
      <c r="W209" s="5">
        <f t="shared" si="40"/>
        <v>125432870.05189998</v>
      </c>
    </row>
    <row r="210" spans="1:23" ht="25" customHeight="1" x14ac:dyDescent="0.25">
      <c r="A210" s="159"/>
      <c r="B210" s="154"/>
      <c r="C210" s="1">
        <v>8</v>
      </c>
      <c r="D210" s="1" t="s">
        <v>266</v>
      </c>
      <c r="E210" s="4">
        <v>78006119.362200007</v>
      </c>
      <c r="F210" s="4">
        <f t="shared" si="37"/>
        <v>-6627083.4100000001</v>
      </c>
      <c r="G210" s="4">
        <v>15975307.457</v>
      </c>
      <c r="H210" s="4">
        <v>8773558.8772</v>
      </c>
      <c r="I210" s="4">
        <v>11476513.977700001</v>
      </c>
      <c r="J210" s="4">
        <v>48410353.135799997</v>
      </c>
      <c r="K210" s="5">
        <f t="shared" si="39"/>
        <v>156014769.39990002</v>
      </c>
      <c r="L210" s="8"/>
      <c r="M210" s="151"/>
      <c r="N210" s="154"/>
      <c r="O210" s="9">
        <v>5</v>
      </c>
      <c r="P210" s="1" t="s">
        <v>644</v>
      </c>
      <c r="Q210" s="4">
        <v>66112974.305600002</v>
      </c>
      <c r="R210" s="4">
        <f t="shared" si="43"/>
        <v>-6627083.4100000001</v>
      </c>
      <c r="S210" s="4">
        <v>13539644.069800001</v>
      </c>
      <c r="T210" s="4">
        <v>7435904.7388000004</v>
      </c>
      <c r="U210" s="4">
        <v>9726755.7972999997</v>
      </c>
      <c r="V210" s="4">
        <v>44533511.653300002</v>
      </c>
      <c r="W210" s="5">
        <f t="shared" si="40"/>
        <v>134721707.1548</v>
      </c>
    </row>
    <row r="211" spans="1:23" ht="25" customHeight="1" x14ac:dyDescent="0.25">
      <c r="A211" s="159"/>
      <c r="B211" s="154"/>
      <c r="C211" s="1">
        <v>9</v>
      </c>
      <c r="D211" s="1" t="s">
        <v>267</v>
      </c>
      <c r="E211" s="4">
        <v>73398009.764200002</v>
      </c>
      <c r="F211" s="4">
        <f t="shared" si="37"/>
        <v>-6627083.4100000001</v>
      </c>
      <c r="G211" s="4">
        <v>15031587.0383</v>
      </c>
      <c r="H211" s="4">
        <v>8255272.3479000004</v>
      </c>
      <c r="I211" s="4">
        <v>10798553.9068</v>
      </c>
      <c r="J211" s="4">
        <v>46585537.327299997</v>
      </c>
      <c r="K211" s="5">
        <f t="shared" si="39"/>
        <v>147441876.9745</v>
      </c>
      <c r="L211" s="8"/>
      <c r="M211" s="151"/>
      <c r="N211" s="154"/>
      <c r="O211" s="9">
        <v>6</v>
      </c>
      <c r="P211" s="1" t="s">
        <v>645</v>
      </c>
      <c r="Q211" s="4">
        <v>101600094.20829999</v>
      </c>
      <c r="R211" s="4">
        <f t="shared" si="43"/>
        <v>-6627083.4100000001</v>
      </c>
      <c r="S211" s="4">
        <v>20807248.917199999</v>
      </c>
      <c r="T211" s="4">
        <v>11427236.936799999</v>
      </c>
      <c r="U211" s="4">
        <v>14947736.291099999</v>
      </c>
      <c r="V211" s="4">
        <v>66466532.899700001</v>
      </c>
      <c r="W211" s="5">
        <f t="shared" si="40"/>
        <v>208621765.84310001</v>
      </c>
    </row>
    <row r="212" spans="1:23" ht="25" customHeight="1" x14ac:dyDescent="0.25">
      <c r="A212" s="159"/>
      <c r="B212" s="154"/>
      <c r="C212" s="1">
        <v>10</v>
      </c>
      <c r="D212" s="1" t="s">
        <v>268</v>
      </c>
      <c r="E212" s="4">
        <v>82075357.0264</v>
      </c>
      <c r="F212" s="4">
        <f t="shared" si="37"/>
        <v>-6627083.4100000001</v>
      </c>
      <c r="G212" s="4">
        <v>16808669.292399999</v>
      </c>
      <c r="H212" s="4">
        <v>9231237.0251000002</v>
      </c>
      <c r="I212" s="4">
        <v>12075193.4572</v>
      </c>
      <c r="J212" s="4">
        <v>54854756.618900001</v>
      </c>
      <c r="K212" s="5">
        <f t="shared" si="39"/>
        <v>168418130.00999999</v>
      </c>
      <c r="L212" s="8"/>
      <c r="M212" s="151"/>
      <c r="N212" s="154"/>
      <c r="O212" s="9">
        <v>7</v>
      </c>
      <c r="P212" s="1" t="s">
        <v>646</v>
      </c>
      <c r="Q212" s="4">
        <v>71555073.915099993</v>
      </c>
      <c r="R212" s="4">
        <f t="shared" si="43"/>
        <v>-6627083.4100000001</v>
      </c>
      <c r="S212" s="4">
        <v>14654161.945900001</v>
      </c>
      <c r="T212" s="4">
        <v>8047992.3766999999</v>
      </c>
      <c r="U212" s="4">
        <v>10527415.191</v>
      </c>
      <c r="V212" s="4">
        <v>44279864.334200002</v>
      </c>
      <c r="W212" s="5">
        <f t="shared" si="40"/>
        <v>142437424.3529</v>
      </c>
    </row>
    <row r="213" spans="1:23" ht="25" customHeight="1" x14ac:dyDescent="0.25">
      <c r="A213" s="159"/>
      <c r="B213" s="154"/>
      <c r="C213" s="1">
        <v>11</v>
      </c>
      <c r="D213" s="1" t="s">
        <v>269</v>
      </c>
      <c r="E213" s="4">
        <v>68968596.431600004</v>
      </c>
      <c r="F213" s="4">
        <f t="shared" si="37"/>
        <v>-6627083.4100000001</v>
      </c>
      <c r="G213" s="4">
        <v>14124462.822699999</v>
      </c>
      <c r="H213" s="4">
        <v>7757084.2701000003</v>
      </c>
      <c r="I213" s="4">
        <v>10146884.2117</v>
      </c>
      <c r="J213" s="4">
        <v>42529555.381399997</v>
      </c>
      <c r="K213" s="5">
        <f t="shared" si="39"/>
        <v>136899499.70749998</v>
      </c>
      <c r="L213" s="8"/>
      <c r="M213" s="151"/>
      <c r="N213" s="154"/>
      <c r="O213" s="9">
        <v>8</v>
      </c>
      <c r="P213" s="1" t="s">
        <v>647</v>
      </c>
      <c r="Q213" s="4">
        <v>72092064.683699995</v>
      </c>
      <c r="R213" s="4">
        <f t="shared" si="43"/>
        <v>-6627083.4100000001</v>
      </c>
      <c r="S213" s="4">
        <v>14764135.274900001</v>
      </c>
      <c r="T213" s="4">
        <v>8108389.1783999996</v>
      </c>
      <c r="U213" s="4">
        <v>10606419.019300001</v>
      </c>
      <c r="V213" s="4">
        <v>48961206.174500003</v>
      </c>
      <c r="W213" s="5">
        <f t="shared" si="40"/>
        <v>147905130.9208</v>
      </c>
    </row>
    <row r="214" spans="1:23" ht="25" customHeight="1" x14ac:dyDescent="0.25">
      <c r="A214" s="159"/>
      <c r="B214" s="154"/>
      <c r="C214" s="1">
        <v>12</v>
      </c>
      <c r="D214" s="1" t="s">
        <v>270</v>
      </c>
      <c r="E214" s="4">
        <v>71130676.738399997</v>
      </c>
      <c r="F214" s="4">
        <f t="shared" si="37"/>
        <v>-6627083.4100000001</v>
      </c>
      <c r="G214" s="4">
        <v>14567247.285399999</v>
      </c>
      <c r="H214" s="4">
        <v>8000259.2801999999</v>
      </c>
      <c r="I214" s="4">
        <v>10464976.4981</v>
      </c>
      <c r="J214" s="4">
        <v>47097186.425899997</v>
      </c>
      <c r="K214" s="5">
        <f t="shared" si="39"/>
        <v>144633262.81800002</v>
      </c>
      <c r="L214" s="8"/>
      <c r="M214" s="151"/>
      <c r="N214" s="154"/>
      <c r="O214" s="9">
        <v>9</v>
      </c>
      <c r="P214" s="1" t="s">
        <v>648</v>
      </c>
      <c r="Q214" s="4">
        <v>86672265.317900002</v>
      </c>
      <c r="R214" s="4">
        <f t="shared" si="43"/>
        <v>-6627083.4100000001</v>
      </c>
      <c r="S214" s="4">
        <v>17750095.733100001</v>
      </c>
      <c r="T214" s="4">
        <v>9748263.7133000009</v>
      </c>
      <c r="U214" s="4">
        <v>12751505.555400001</v>
      </c>
      <c r="V214" s="4">
        <v>54625765.383400001</v>
      </c>
      <c r="W214" s="5">
        <f t="shared" si="40"/>
        <v>174920812.2931</v>
      </c>
    </row>
    <row r="215" spans="1:23" ht="25" customHeight="1" x14ac:dyDescent="0.25">
      <c r="A215" s="159"/>
      <c r="B215" s="154"/>
      <c r="C215" s="1">
        <v>13</v>
      </c>
      <c r="D215" s="1" t="s">
        <v>271</v>
      </c>
      <c r="E215" s="4">
        <v>65154164.821400002</v>
      </c>
      <c r="F215" s="4">
        <f t="shared" si="37"/>
        <v>-6627083.4100000001</v>
      </c>
      <c r="G215" s="4">
        <v>13343284.137700001</v>
      </c>
      <c r="H215" s="4">
        <v>7328064.8470999999</v>
      </c>
      <c r="I215" s="4">
        <v>9585692.6275999993</v>
      </c>
      <c r="J215" s="4">
        <v>45187557.6043</v>
      </c>
      <c r="K215" s="5">
        <f t="shared" si="39"/>
        <v>133971680.62810001</v>
      </c>
      <c r="L215" s="8"/>
      <c r="M215" s="151"/>
      <c r="N215" s="154"/>
      <c r="O215" s="9">
        <v>10</v>
      </c>
      <c r="P215" s="1" t="s">
        <v>649</v>
      </c>
      <c r="Q215" s="4">
        <v>94050043.948899999</v>
      </c>
      <c r="R215" s="4">
        <f t="shared" si="43"/>
        <v>-6627083.4100000001</v>
      </c>
      <c r="S215" s="4">
        <v>19261032.092300002</v>
      </c>
      <c r="T215" s="4">
        <v>10578062.397399999</v>
      </c>
      <c r="U215" s="4">
        <v>13836948.3421</v>
      </c>
      <c r="V215" s="4">
        <v>60271719.170500003</v>
      </c>
      <c r="W215" s="5">
        <f t="shared" si="40"/>
        <v>191370722.54120001</v>
      </c>
    </row>
    <row r="216" spans="1:23" ht="25" customHeight="1" x14ac:dyDescent="0.25">
      <c r="A216" s="159"/>
      <c r="B216" s="154"/>
      <c r="C216" s="1">
        <v>14</v>
      </c>
      <c r="D216" s="1" t="s">
        <v>272</v>
      </c>
      <c r="E216" s="4">
        <v>63809711.894400001</v>
      </c>
      <c r="F216" s="4">
        <f t="shared" si="37"/>
        <v>-6627083.4100000001</v>
      </c>
      <c r="G216" s="4">
        <v>13067946.1379</v>
      </c>
      <c r="H216" s="4">
        <v>7176850.5960999997</v>
      </c>
      <c r="I216" s="4">
        <v>9387892.3405000009</v>
      </c>
      <c r="J216" s="4">
        <v>43731485.4208</v>
      </c>
      <c r="K216" s="5">
        <f t="shared" si="39"/>
        <v>130546802.9797</v>
      </c>
      <c r="L216" s="8"/>
      <c r="M216" s="151"/>
      <c r="N216" s="154"/>
      <c r="O216" s="9">
        <v>11</v>
      </c>
      <c r="P216" s="1" t="s">
        <v>650</v>
      </c>
      <c r="Q216" s="4">
        <v>71962323.123699993</v>
      </c>
      <c r="R216" s="4">
        <f t="shared" si="43"/>
        <v>-6627083.4100000001</v>
      </c>
      <c r="S216" s="4">
        <v>14737564.7785</v>
      </c>
      <c r="T216" s="4">
        <v>8093796.7948000003</v>
      </c>
      <c r="U216" s="4">
        <v>10587331.018999999</v>
      </c>
      <c r="V216" s="4">
        <v>46848402.188500002</v>
      </c>
      <c r="W216" s="5">
        <f t="shared" si="40"/>
        <v>145602334.49449998</v>
      </c>
    </row>
    <row r="217" spans="1:23" ht="25" customHeight="1" x14ac:dyDescent="0.25">
      <c r="A217" s="159"/>
      <c r="B217" s="154"/>
      <c r="C217" s="1">
        <v>15</v>
      </c>
      <c r="D217" s="1" t="s">
        <v>273</v>
      </c>
      <c r="E217" s="4">
        <v>69240897.278899997</v>
      </c>
      <c r="F217" s="4">
        <f t="shared" si="37"/>
        <v>-6627083.4100000001</v>
      </c>
      <c r="G217" s="4">
        <v>14180228.8291</v>
      </c>
      <c r="H217" s="4">
        <v>7787710.6815999998</v>
      </c>
      <c r="I217" s="4">
        <v>10186945.998</v>
      </c>
      <c r="J217" s="4">
        <v>47124698.6985</v>
      </c>
      <c r="K217" s="5">
        <f t="shared" si="39"/>
        <v>141893398.07609999</v>
      </c>
      <c r="L217" s="8"/>
      <c r="M217" s="151"/>
      <c r="N217" s="154"/>
      <c r="O217" s="9">
        <v>12</v>
      </c>
      <c r="P217" s="1" t="s">
        <v>651</v>
      </c>
      <c r="Q217" s="4">
        <v>74485721.443499997</v>
      </c>
      <c r="R217" s="4">
        <f t="shared" si="43"/>
        <v>-6627083.4100000001</v>
      </c>
      <c r="S217" s="4">
        <v>15254345.568600001</v>
      </c>
      <c r="T217" s="4">
        <v>8377610.2175000003</v>
      </c>
      <c r="U217" s="4">
        <v>10958581.5866</v>
      </c>
      <c r="V217" s="4">
        <v>48619084.137000002</v>
      </c>
      <c r="W217" s="5">
        <f t="shared" si="40"/>
        <v>151068259.54320002</v>
      </c>
    </row>
    <row r="218" spans="1:23" ht="25" customHeight="1" x14ac:dyDescent="0.25">
      <c r="A218" s="159"/>
      <c r="B218" s="154"/>
      <c r="C218" s="1">
        <v>16</v>
      </c>
      <c r="D218" s="1" t="s">
        <v>274</v>
      </c>
      <c r="E218" s="4">
        <v>57182082.112199999</v>
      </c>
      <c r="F218" s="4">
        <f t="shared" si="37"/>
        <v>-6627083.4100000001</v>
      </c>
      <c r="G218" s="4">
        <v>11710636.937799999</v>
      </c>
      <c r="H218" s="4">
        <v>6431423.1786000002</v>
      </c>
      <c r="I218" s="4">
        <v>8412813.8921000008</v>
      </c>
      <c r="J218" s="4">
        <v>39019860.287600003</v>
      </c>
      <c r="K218" s="5">
        <f t="shared" si="39"/>
        <v>116129732.99830002</v>
      </c>
      <c r="L218" s="8"/>
      <c r="M218" s="151"/>
      <c r="N218" s="154"/>
      <c r="O218" s="9">
        <v>13</v>
      </c>
      <c r="P218" s="1" t="s">
        <v>652</v>
      </c>
      <c r="Q218" s="4">
        <v>69220801.861300007</v>
      </c>
      <c r="R218" s="4">
        <f t="shared" si="43"/>
        <v>-6627083.4100000001</v>
      </c>
      <c r="S218" s="4">
        <v>14176113.376700001</v>
      </c>
      <c r="T218" s="4">
        <v>7785450.4956999999</v>
      </c>
      <c r="U218" s="4">
        <v>10183989.4947</v>
      </c>
      <c r="V218" s="4">
        <v>45877357.516199999</v>
      </c>
      <c r="W218" s="5">
        <f t="shared" si="40"/>
        <v>140616629.3346</v>
      </c>
    </row>
    <row r="219" spans="1:23" ht="25" customHeight="1" x14ac:dyDescent="0.25">
      <c r="A219" s="159"/>
      <c r="B219" s="154"/>
      <c r="C219" s="1">
        <v>17</v>
      </c>
      <c r="D219" s="1" t="s">
        <v>275</v>
      </c>
      <c r="E219" s="4">
        <v>72025253.035500005</v>
      </c>
      <c r="F219" s="4">
        <f t="shared" si="37"/>
        <v>-6627083.4100000001</v>
      </c>
      <c r="G219" s="4">
        <v>14750452.545499999</v>
      </c>
      <c r="H219" s="4">
        <v>8100874.6919</v>
      </c>
      <c r="I219" s="4">
        <v>10596589.4723</v>
      </c>
      <c r="J219" s="4">
        <v>49330133.933300003</v>
      </c>
      <c r="K219" s="5">
        <f t="shared" si="39"/>
        <v>148176220.26850003</v>
      </c>
      <c r="L219" s="8"/>
      <c r="M219" s="151"/>
      <c r="N219" s="154"/>
      <c r="O219" s="9">
        <v>14</v>
      </c>
      <c r="P219" s="1" t="s">
        <v>653</v>
      </c>
      <c r="Q219" s="4">
        <v>86570058.583900005</v>
      </c>
      <c r="R219" s="4">
        <f t="shared" si="43"/>
        <v>-6627083.4100000001</v>
      </c>
      <c r="S219" s="4">
        <v>17729164.247099999</v>
      </c>
      <c r="T219" s="4">
        <v>9736768.2458999995</v>
      </c>
      <c r="U219" s="4">
        <v>12736468.568299999</v>
      </c>
      <c r="V219" s="4">
        <v>54307691.843099996</v>
      </c>
      <c r="W219" s="5">
        <f t="shared" si="40"/>
        <v>174453068.0783</v>
      </c>
    </row>
    <row r="220" spans="1:23" ht="25" customHeight="1" x14ac:dyDescent="0.25">
      <c r="A220" s="159"/>
      <c r="B220" s="154"/>
      <c r="C220" s="1">
        <v>18</v>
      </c>
      <c r="D220" s="1" t="s">
        <v>276</v>
      </c>
      <c r="E220" s="4">
        <v>75727094.187099993</v>
      </c>
      <c r="F220" s="4">
        <f t="shared" si="37"/>
        <v>-6627083.4100000001</v>
      </c>
      <c r="G220" s="4">
        <v>15508573.2037</v>
      </c>
      <c r="H220" s="4">
        <v>8517230.7620000001</v>
      </c>
      <c r="I220" s="4">
        <v>11141216.381999999</v>
      </c>
      <c r="J220" s="4">
        <v>46506959.109800003</v>
      </c>
      <c r="K220" s="5">
        <f t="shared" si="39"/>
        <v>150773990.23460001</v>
      </c>
      <c r="L220" s="8"/>
      <c r="M220" s="151"/>
      <c r="N220" s="154"/>
      <c r="O220" s="9">
        <v>15</v>
      </c>
      <c r="P220" s="1" t="s">
        <v>654</v>
      </c>
      <c r="Q220" s="4">
        <v>57453819.778899997</v>
      </c>
      <c r="R220" s="4">
        <f t="shared" si="43"/>
        <v>-6627083.4100000001</v>
      </c>
      <c r="S220" s="4">
        <v>11766287.6073</v>
      </c>
      <c r="T220" s="4">
        <v>6461986.2477000002</v>
      </c>
      <c r="U220" s="4">
        <v>8452792.8213999998</v>
      </c>
      <c r="V220" s="4">
        <v>38909429.133299999</v>
      </c>
      <c r="W220" s="5">
        <f t="shared" si="40"/>
        <v>116417232.17860001</v>
      </c>
    </row>
    <row r="221" spans="1:23" ht="25" customHeight="1" x14ac:dyDescent="0.25">
      <c r="A221" s="159"/>
      <c r="B221" s="154"/>
      <c r="C221" s="1">
        <v>19</v>
      </c>
      <c r="D221" s="1" t="s">
        <v>277</v>
      </c>
      <c r="E221" s="4">
        <v>98897380.8662</v>
      </c>
      <c r="F221" s="4">
        <f t="shared" si="37"/>
        <v>-6627083.4100000001</v>
      </c>
      <c r="G221" s="4">
        <v>20253745.205499999</v>
      </c>
      <c r="H221" s="4">
        <v>11123255.4693</v>
      </c>
      <c r="I221" s="4">
        <v>14550104.314300001</v>
      </c>
      <c r="J221" s="4">
        <v>64089775.437399998</v>
      </c>
      <c r="K221" s="5">
        <f t="shared" si="39"/>
        <v>202287177.88270003</v>
      </c>
      <c r="L221" s="8"/>
      <c r="M221" s="151"/>
      <c r="N221" s="154"/>
      <c r="O221" s="9">
        <v>16</v>
      </c>
      <c r="P221" s="1" t="s">
        <v>655</v>
      </c>
      <c r="Q221" s="4">
        <v>94955525.842399999</v>
      </c>
      <c r="R221" s="4">
        <f t="shared" si="43"/>
        <v>-6627083.4100000001</v>
      </c>
      <c r="S221" s="4">
        <v>19446470.770199999</v>
      </c>
      <c r="T221" s="4">
        <v>10679904.391000001</v>
      </c>
      <c r="U221" s="4">
        <v>13970165.783199999</v>
      </c>
      <c r="V221" s="4">
        <v>59584605.110100001</v>
      </c>
      <c r="W221" s="5">
        <f t="shared" si="40"/>
        <v>192009588.4869</v>
      </c>
    </row>
    <row r="222" spans="1:23" ht="25" customHeight="1" x14ac:dyDescent="0.25">
      <c r="A222" s="159"/>
      <c r="B222" s="154"/>
      <c r="C222" s="1">
        <v>20</v>
      </c>
      <c r="D222" s="1" t="s">
        <v>278</v>
      </c>
      <c r="E222" s="4">
        <v>78397482.011199996</v>
      </c>
      <c r="F222" s="4">
        <f t="shared" si="37"/>
        <v>-6627083.4100000001</v>
      </c>
      <c r="G222" s="4">
        <v>16055456.7927</v>
      </c>
      <c r="H222" s="4">
        <v>8817576.4911000002</v>
      </c>
      <c r="I222" s="4">
        <v>11534092.523499999</v>
      </c>
      <c r="J222" s="4">
        <v>53455787.245800003</v>
      </c>
      <c r="K222" s="5">
        <f t="shared" si="39"/>
        <v>161633311.6543</v>
      </c>
      <c r="L222" s="8"/>
      <c r="M222" s="151"/>
      <c r="N222" s="154"/>
      <c r="O222" s="9">
        <v>17</v>
      </c>
      <c r="P222" s="1" t="s">
        <v>656</v>
      </c>
      <c r="Q222" s="4">
        <v>76508393.111900002</v>
      </c>
      <c r="R222" s="4">
        <f t="shared" si="43"/>
        <v>-6627083.4100000001</v>
      </c>
      <c r="S222" s="4">
        <v>15668579.7601</v>
      </c>
      <c r="T222" s="4">
        <v>8605105.5616999995</v>
      </c>
      <c r="U222" s="4">
        <v>11256163.6208</v>
      </c>
      <c r="V222" s="4">
        <v>45851131.788699999</v>
      </c>
      <c r="W222" s="5">
        <f t="shared" si="40"/>
        <v>151262290.4332</v>
      </c>
    </row>
    <row r="223" spans="1:23" ht="25" customHeight="1" x14ac:dyDescent="0.25">
      <c r="A223" s="159"/>
      <c r="B223" s="154"/>
      <c r="C223" s="1">
        <v>21</v>
      </c>
      <c r="D223" s="1" t="s">
        <v>279</v>
      </c>
      <c r="E223" s="4">
        <v>62176165.267800003</v>
      </c>
      <c r="F223" s="4">
        <f t="shared" si="37"/>
        <v>-6627083.4100000001</v>
      </c>
      <c r="G223" s="4">
        <v>12733403.030099999</v>
      </c>
      <c r="H223" s="4">
        <v>6993121.1961000003</v>
      </c>
      <c r="I223" s="4">
        <v>9147559.648</v>
      </c>
      <c r="J223" s="4">
        <v>44233633.8785</v>
      </c>
      <c r="K223" s="5">
        <f t="shared" si="39"/>
        <v>128656799.61050001</v>
      </c>
      <c r="L223" s="8"/>
      <c r="M223" s="152"/>
      <c r="N223" s="155"/>
      <c r="O223" s="9">
        <v>18</v>
      </c>
      <c r="P223" s="1" t="s">
        <v>657</v>
      </c>
      <c r="Q223" s="4">
        <v>89764615.542099997</v>
      </c>
      <c r="R223" s="4">
        <f t="shared" si="43"/>
        <v>-6627083.4100000001</v>
      </c>
      <c r="S223" s="4">
        <v>18383395.351100001</v>
      </c>
      <c r="T223" s="4">
        <v>10096068.6929</v>
      </c>
      <c r="U223" s="4">
        <v>13206462.1775</v>
      </c>
      <c r="V223" s="4">
        <v>53173058.010200001</v>
      </c>
      <c r="W223" s="5">
        <f t="shared" si="40"/>
        <v>177996516.36379999</v>
      </c>
    </row>
    <row r="224" spans="1:23" ht="25" customHeight="1" x14ac:dyDescent="0.3">
      <c r="A224" s="159"/>
      <c r="B224" s="154"/>
      <c r="C224" s="1">
        <v>22</v>
      </c>
      <c r="D224" s="1" t="s">
        <v>280</v>
      </c>
      <c r="E224" s="4">
        <v>73056166.298099995</v>
      </c>
      <c r="F224" s="4">
        <f t="shared" si="37"/>
        <v>-6627083.4100000001</v>
      </c>
      <c r="G224" s="4">
        <v>14961579.0118</v>
      </c>
      <c r="H224" s="4">
        <v>8216824.2901999997</v>
      </c>
      <c r="I224" s="4">
        <v>10748260.784299999</v>
      </c>
      <c r="J224" s="4">
        <v>51268264.677699998</v>
      </c>
      <c r="K224" s="5">
        <f t="shared" si="39"/>
        <v>151624011.6521</v>
      </c>
      <c r="L224" s="8"/>
      <c r="M224" s="15"/>
      <c r="N224" s="156" t="s">
        <v>879</v>
      </c>
      <c r="O224" s="157"/>
      <c r="P224" s="158"/>
      <c r="Q224" s="11">
        <f>SUM(Q206:Q223)</f>
        <v>1423692966.2901001</v>
      </c>
      <c r="R224" s="11">
        <f t="shared" ref="R224:W224" si="44">SUM(R206:R223)</f>
        <v>-119287501.37999997</v>
      </c>
      <c r="S224" s="11">
        <f t="shared" si="44"/>
        <v>291566008.49800009</v>
      </c>
      <c r="T224" s="11">
        <f t="shared" si="44"/>
        <v>160126592.18279999</v>
      </c>
      <c r="U224" s="11">
        <f t="shared" si="44"/>
        <v>209458339.43799996</v>
      </c>
      <c r="V224" s="11">
        <f t="shared" si="44"/>
        <v>907739025.82629991</v>
      </c>
      <c r="W224" s="11">
        <f t="shared" si="44"/>
        <v>2873295430.8551993</v>
      </c>
    </row>
    <row r="225" spans="1:23" ht="25" customHeight="1" x14ac:dyDescent="0.25">
      <c r="A225" s="159"/>
      <c r="B225" s="154"/>
      <c r="C225" s="1">
        <v>23</v>
      </c>
      <c r="D225" s="1" t="s">
        <v>281</v>
      </c>
      <c r="E225" s="4">
        <v>90787808.263500005</v>
      </c>
      <c r="F225" s="4">
        <f t="shared" si="37"/>
        <v>-6627083.4100000001</v>
      </c>
      <c r="G225" s="4">
        <v>18592940.684900001</v>
      </c>
      <c r="H225" s="4">
        <v>10211149.941199999</v>
      </c>
      <c r="I225" s="4">
        <v>13356997.6184</v>
      </c>
      <c r="J225" s="4">
        <v>62346902.656599998</v>
      </c>
      <c r="K225" s="5">
        <f t="shared" si="39"/>
        <v>188668715.75460002</v>
      </c>
      <c r="L225" s="8"/>
      <c r="M225" s="150">
        <v>29</v>
      </c>
      <c r="N225" s="153" t="s">
        <v>65</v>
      </c>
      <c r="O225" s="9">
        <v>1</v>
      </c>
      <c r="P225" s="1" t="s">
        <v>658</v>
      </c>
      <c r="Q225" s="4">
        <v>56098685.839599997</v>
      </c>
      <c r="R225" s="4">
        <f>-6627083.41</f>
        <v>-6627083.4100000001</v>
      </c>
      <c r="S225" s="4">
        <v>11488762.183599999</v>
      </c>
      <c r="T225" s="4">
        <v>6309570.6743999999</v>
      </c>
      <c r="U225" s="4">
        <v>8253421.1089000003</v>
      </c>
      <c r="V225" s="4">
        <v>37421226.962700002</v>
      </c>
      <c r="W225" s="5">
        <f t="shared" si="40"/>
        <v>112944583.3592</v>
      </c>
    </row>
    <row r="226" spans="1:23" ht="25" customHeight="1" x14ac:dyDescent="0.25">
      <c r="A226" s="159"/>
      <c r="B226" s="154"/>
      <c r="C226" s="1">
        <v>24</v>
      </c>
      <c r="D226" s="1" t="s">
        <v>282</v>
      </c>
      <c r="E226" s="4">
        <v>74713045.984699994</v>
      </c>
      <c r="F226" s="4">
        <f t="shared" si="37"/>
        <v>-6627083.4100000001</v>
      </c>
      <c r="G226" s="4">
        <v>15300900.6269</v>
      </c>
      <c r="H226" s="4">
        <v>8403178.0225000009</v>
      </c>
      <c r="I226" s="4">
        <v>10992026.3125</v>
      </c>
      <c r="J226" s="4">
        <v>45907132.187700003</v>
      </c>
      <c r="K226" s="5">
        <f t="shared" si="39"/>
        <v>148689199.7243</v>
      </c>
      <c r="L226" s="8"/>
      <c r="M226" s="151"/>
      <c r="N226" s="154"/>
      <c r="O226" s="9">
        <v>2</v>
      </c>
      <c r="P226" s="1" t="s">
        <v>659</v>
      </c>
      <c r="Q226" s="4">
        <v>56256050.417000003</v>
      </c>
      <c r="R226" s="4">
        <f t="shared" ref="R226:R254" si="45">-6627083.41</f>
        <v>-6627083.4100000001</v>
      </c>
      <c r="S226" s="4">
        <v>11520989.751499999</v>
      </c>
      <c r="T226" s="4">
        <v>6327269.8932999996</v>
      </c>
      <c r="U226" s="4">
        <v>8276573.0974000003</v>
      </c>
      <c r="V226" s="4">
        <v>36673645.281599998</v>
      </c>
      <c r="W226" s="5">
        <f t="shared" si="40"/>
        <v>112427445.03079998</v>
      </c>
    </row>
    <row r="227" spans="1:23" ht="25" customHeight="1" x14ac:dyDescent="0.25">
      <c r="A227" s="159"/>
      <c r="B227" s="155"/>
      <c r="C227" s="1">
        <v>25</v>
      </c>
      <c r="D227" s="1" t="s">
        <v>283</v>
      </c>
      <c r="E227" s="4">
        <v>71750115.857700005</v>
      </c>
      <c r="F227" s="4">
        <f t="shared" si="37"/>
        <v>-6627083.4100000001</v>
      </c>
      <c r="G227" s="4">
        <v>14694105.6711</v>
      </c>
      <c r="H227" s="4">
        <v>8069929.2706000004</v>
      </c>
      <c r="I227" s="4">
        <v>10556110.3959</v>
      </c>
      <c r="J227" s="4">
        <v>43866572.658600003</v>
      </c>
      <c r="K227" s="5">
        <f t="shared" si="39"/>
        <v>142309750.44390002</v>
      </c>
      <c r="L227" s="8"/>
      <c r="M227" s="151"/>
      <c r="N227" s="154"/>
      <c r="O227" s="9">
        <v>3</v>
      </c>
      <c r="P227" s="1" t="s">
        <v>660</v>
      </c>
      <c r="Q227" s="4">
        <v>70085589.267499998</v>
      </c>
      <c r="R227" s="4">
        <f t="shared" si="45"/>
        <v>-6627083.4100000001</v>
      </c>
      <c r="S227" s="4">
        <v>14353218.004000001</v>
      </c>
      <c r="T227" s="4">
        <v>7882715.4704</v>
      </c>
      <c r="U227" s="4">
        <v>10311219.830499999</v>
      </c>
      <c r="V227" s="4">
        <v>44763935.836199999</v>
      </c>
      <c r="W227" s="5">
        <f t="shared" si="40"/>
        <v>140769594.99860001</v>
      </c>
    </row>
    <row r="228" spans="1:23" ht="25" customHeight="1" x14ac:dyDescent="0.3">
      <c r="A228" s="1"/>
      <c r="B228" s="156" t="s">
        <v>861</v>
      </c>
      <c r="C228" s="157"/>
      <c r="D228" s="158"/>
      <c r="E228" s="11">
        <f>SUM(E203:E227)</f>
        <v>1837396061.0497</v>
      </c>
      <c r="F228" s="11">
        <f t="shared" ref="F228:K228" si="46">SUM(F203:F227)</f>
        <v>-165677085.24999994</v>
      </c>
      <c r="G228" s="11">
        <f t="shared" si="46"/>
        <v>376290568.4267</v>
      </c>
      <c r="H228" s="11">
        <f t="shared" si="46"/>
        <v>206656896.33360001</v>
      </c>
      <c r="I228" s="11">
        <f t="shared" si="46"/>
        <v>270323684.21450001</v>
      </c>
      <c r="J228" s="11">
        <f t="shared" si="46"/>
        <v>1213578213.7768002</v>
      </c>
      <c r="K228" s="11">
        <f t="shared" si="46"/>
        <v>3738568338.5513005</v>
      </c>
      <c r="L228" s="8"/>
      <c r="M228" s="151"/>
      <c r="N228" s="154"/>
      <c r="O228" s="9">
        <v>4</v>
      </c>
      <c r="P228" s="1" t="s">
        <v>661</v>
      </c>
      <c r="Q228" s="4">
        <v>61954111.7949</v>
      </c>
      <c r="R228" s="4">
        <f t="shared" si="45"/>
        <v>-6627083.4100000001</v>
      </c>
      <c r="S228" s="4">
        <v>12687927.463199999</v>
      </c>
      <c r="T228" s="4">
        <v>6968146.2423999999</v>
      </c>
      <c r="U228" s="4">
        <v>9114890.4188999999</v>
      </c>
      <c r="V228" s="4">
        <v>37386490.244400002</v>
      </c>
      <c r="W228" s="5">
        <f t="shared" si="40"/>
        <v>121484482.7538</v>
      </c>
    </row>
    <row r="229" spans="1:23" ht="25" customHeight="1" x14ac:dyDescent="0.25">
      <c r="A229" s="159">
        <v>11</v>
      </c>
      <c r="B229" s="153" t="s">
        <v>47</v>
      </c>
      <c r="C229" s="1">
        <v>1</v>
      </c>
      <c r="D229" s="1" t="s">
        <v>284</v>
      </c>
      <c r="E229" s="4">
        <v>81477061.794</v>
      </c>
      <c r="F229" s="4">
        <f>-6627083.41-814770.62</f>
        <v>-7441854.0300000003</v>
      </c>
      <c r="G229" s="4">
        <v>16686141.0809</v>
      </c>
      <c r="H229" s="4">
        <v>9163945.1447999999</v>
      </c>
      <c r="I229" s="4">
        <v>11987170.3167</v>
      </c>
      <c r="J229" s="4">
        <v>49714116.557800002</v>
      </c>
      <c r="K229" s="5">
        <f t="shared" si="39"/>
        <v>161586580.8642</v>
      </c>
      <c r="L229" s="8"/>
      <c r="M229" s="151"/>
      <c r="N229" s="154"/>
      <c r="O229" s="9">
        <v>5</v>
      </c>
      <c r="P229" s="1" t="s">
        <v>662</v>
      </c>
      <c r="Q229" s="4">
        <v>58628028.749499999</v>
      </c>
      <c r="R229" s="4">
        <f t="shared" si="45"/>
        <v>-6627083.4100000001</v>
      </c>
      <c r="S229" s="4">
        <v>12006760.3994</v>
      </c>
      <c r="T229" s="4">
        <v>6594052.7012</v>
      </c>
      <c r="U229" s="4">
        <v>8625546.2640000004</v>
      </c>
      <c r="V229" s="4">
        <v>36884638.681699999</v>
      </c>
      <c r="W229" s="5">
        <f t="shared" si="40"/>
        <v>116111943.38579997</v>
      </c>
    </row>
    <row r="230" spans="1:23" ht="25" customHeight="1" x14ac:dyDescent="0.25">
      <c r="A230" s="159"/>
      <c r="B230" s="154"/>
      <c r="C230" s="1">
        <v>2</v>
      </c>
      <c r="D230" s="1" t="s">
        <v>285</v>
      </c>
      <c r="E230" s="4">
        <v>76506832.999300003</v>
      </c>
      <c r="F230" s="4">
        <f>-6627083.41-765068.33</f>
        <v>-7392151.7400000002</v>
      </c>
      <c r="G230" s="4">
        <v>15668260.255999999</v>
      </c>
      <c r="H230" s="4">
        <v>8604930.0916000009</v>
      </c>
      <c r="I230" s="4">
        <v>11255934.0919</v>
      </c>
      <c r="J230" s="4">
        <v>50197857.523800001</v>
      </c>
      <c r="K230" s="5">
        <f t="shared" si="39"/>
        <v>154841663.22260001</v>
      </c>
      <c r="L230" s="8"/>
      <c r="M230" s="151"/>
      <c r="N230" s="154"/>
      <c r="O230" s="9">
        <v>6</v>
      </c>
      <c r="P230" s="1" t="s">
        <v>663</v>
      </c>
      <c r="Q230" s="4">
        <v>66774445.105599999</v>
      </c>
      <c r="R230" s="4">
        <f t="shared" si="45"/>
        <v>-6627083.4100000001</v>
      </c>
      <c r="S230" s="4">
        <v>13675110.3574</v>
      </c>
      <c r="T230" s="4">
        <v>7510302.1458000001</v>
      </c>
      <c r="U230" s="4">
        <v>9824073.5326000005</v>
      </c>
      <c r="V230" s="4">
        <v>43671955.922300003</v>
      </c>
      <c r="W230" s="5">
        <f t="shared" si="40"/>
        <v>134828803.65369999</v>
      </c>
    </row>
    <row r="231" spans="1:23" ht="25" customHeight="1" x14ac:dyDescent="0.25">
      <c r="A231" s="159"/>
      <c r="B231" s="154"/>
      <c r="C231" s="1">
        <v>3</v>
      </c>
      <c r="D231" s="1" t="s">
        <v>286</v>
      </c>
      <c r="E231" s="4">
        <v>77165450.744499996</v>
      </c>
      <c r="F231" s="4">
        <f>-6627083.41-771654.51</f>
        <v>-7398737.9199999999</v>
      </c>
      <c r="G231" s="4">
        <v>15803142.250700001</v>
      </c>
      <c r="H231" s="4">
        <v>8679006.6077999994</v>
      </c>
      <c r="I231" s="4">
        <v>11352832.0766</v>
      </c>
      <c r="J231" s="4">
        <v>50243480.393100001</v>
      </c>
      <c r="K231" s="5">
        <f t="shared" si="39"/>
        <v>155845174.15270001</v>
      </c>
      <c r="L231" s="8"/>
      <c r="M231" s="151"/>
      <c r="N231" s="154"/>
      <c r="O231" s="9">
        <v>7</v>
      </c>
      <c r="P231" s="1" t="s">
        <v>664</v>
      </c>
      <c r="Q231" s="4">
        <v>55966906.112300001</v>
      </c>
      <c r="R231" s="4">
        <f t="shared" si="45"/>
        <v>-6627083.4100000001</v>
      </c>
      <c r="S231" s="4">
        <v>11461774.2797</v>
      </c>
      <c r="T231" s="4">
        <v>6294749.0526000001</v>
      </c>
      <c r="U231" s="4">
        <v>8234033.2468999997</v>
      </c>
      <c r="V231" s="4">
        <v>38176725.844599999</v>
      </c>
      <c r="W231" s="5">
        <f t="shared" si="40"/>
        <v>113507105.12609997</v>
      </c>
    </row>
    <row r="232" spans="1:23" ht="25" customHeight="1" x14ac:dyDescent="0.25">
      <c r="A232" s="159"/>
      <c r="B232" s="154"/>
      <c r="C232" s="1">
        <v>4</v>
      </c>
      <c r="D232" s="1" t="s">
        <v>47</v>
      </c>
      <c r="E232" s="4">
        <v>74409056.634599999</v>
      </c>
      <c r="F232" s="4">
        <f>-6627083.41-744090.57</f>
        <v>-7371173.9800000004</v>
      </c>
      <c r="G232" s="4">
        <v>15238644.955600001</v>
      </c>
      <c r="H232" s="4">
        <v>8368987.5195000004</v>
      </c>
      <c r="I232" s="4">
        <v>10947302.410599999</v>
      </c>
      <c r="J232" s="4">
        <v>47251273.333499998</v>
      </c>
      <c r="K232" s="5">
        <f t="shared" si="39"/>
        <v>148844090.87379998</v>
      </c>
      <c r="L232" s="8"/>
      <c r="M232" s="151"/>
      <c r="N232" s="154"/>
      <c r="O232" s="9">
        <v>8</v>
      </c>
      <c r="P232" s="1" t="s">
        <v>665</v>
      </c>
      <c r="Q232" s="4">
        <v>58124505.229400001</v>
      </c>
      <c r="R232" s="4">
        <f t="shared" si="45"/>
        <v>-6627083.4100000001</v>
      </c>
      <c r="S232" s="4">
        <v>11903641.0145</v>
      </c>
      <c r="T232" s="4">
        <v>6537420.0513000004</v>
      </c>
      <c r="U232" s="4">
        <v>8551466.2460999992</v>
      </c>
      <c r="V232" s="4">
        <v>37405194.631200001</v>
      </c>
      <c r="W232" s="5">
        <f t="shared" si="40"/>
        <v>115895143.76249999</v>
      </c>
    </row>
    <row r="233" spans="1:23" ht="25" customHeight="1" x14ac:dyDescent="0.25">
      <c r="A233" s="159"/>
      <c r="B233" s="154"/>
      <c r="C233" s="1">
        <v>5</v>
      </c>
      <c r="D233" s="1" t="s">
        <v>287</v>
      </c>
      <c r="E233" s="4">
        <v>74167595.149800003</v>
      </c>
      <c r="F233" s="4">
        <f>-6627083.41-741675.95</f>
        <v>-7368759.3600000003</v>
      </c>
      <c r="G233" s="4">
        <v>15189194.7138</v>
      </c>
      <c r="H233" s="4">
        <v>8341829.6942999996</v>
      </c>
      <c r="I233" s="4">
        <v>10911777.811699999</v>
      </c>
      <c r="J233" s="4">
        <v>49110034.140299998</v>
      </c>
      <c r="K233" s="5">
        <f t="shared" si="39"/>
        <v>150351672.14989999</v>
      </c>
      <c r="L233" s="8"/>
      <c r="M233" s="151"/>
      <c r="N233" s="154"/>
      <c r="O233" s="9">
        <v>9</v>
      </c>
      <c r="P233" s="1" t="s">
        <v>666</v>
      </c>
      <c r="Q233" s="4">
        <v>57168334.9507</v>
      </c>
      <c r="R233" s="4">
        <f t="shared" si="45"/>
        <v>-6627083.4100000001</v>
      </c>
      <c r="S233" s="4">
        <v>11707821.58</v>
      </c>
      <c r="T233" s="4">
        <v>6429876.9982000003</v>
      </c>
      <c r="U233" s="4">
        <v>8410791.3649000004</v>
      </c>
      <c r="V233" s="4">
        <v>37246850.616099998</v>
      </c>
      <c r="W233" s="5">
        <f t="shared" si="40"/>
        <v>114336592.09989999</v>
      </c>
    </row>
    <row r="234" spans="1:23" ht="25" customHeight="1" x14ac:dyDescent="0.25">
      <c r="A234" s="159"/>
      <c r="B234" s="154"/>
      <c r="C234" s="1">
        <v>6</v>
      </c>
      <c r="D234" s="1" t="s">
        <v>288</v>
      </c>
      <c r="E234" s="4">
        <v>77089203.2641</v>
      </c>
      <c r="F234" s="4">
        <f>-6627083.41-770892.03</f>
        <v>-7397975.4400000004</v>
      </c>
      <c r="G234" s="4">
        <v>15787527.104699999</v>
      </c>
      <c r="H234" s="4">
        <v>8670430.8477999996</v>
      </c>
      <c r="I234" s="4">
        <v>11341614.2993</v>
      </c>
      <c r="J234" s="4">
        <v>47881482.513400003</v>
      </c>
      <c r="K234" s="5">
        <f t="shared" si="39"/>
        <v>153372282.58930001</v>
      </c>
      <c r="L234" s="8"/>
      <c r="M234" s="151"/>
      <c r="N234" s="154"/>
      <c r="O234" s="9">
        <v>10</v>
      </c>
      <c r="P234" s="1" t="s">
        <v>667</v>
      </c>
      <c r="Q234" s="4">
        <v>64897357.0493</v>
      </c>
      <c r="R234" s="4">
        <f t="shared" si="45"/>
        <v>-6627083.4100000001</v>
      </c>
      <c r="S234" s="4">
        <v>13290691.044299999</v>
      </c>
      <c r="T234" s="4">
        <v>7299180.9835999999</v>
      </c>
      <c r="U234" s="4">
        <v>9547910.2329999991</v>
      </c>
      <c r="V234" s="4">
        <v>43007207.954099998</v>
      </c>
      <c r="W234" s="5">
        <f t="shared" si="40"/>
        <v>131415263.85430001</v>
      </c>
    </row>
    <row r="235" spans="1:23" ht="25" customHeight="1" x14ac:dyDescent="0.25">
      <c r="A235" s="159"/>
      <c r="B235" s="154"/>
      <c r="C235" s="1">
        <v>7</v>
      </c>
      <c r="D235" s="1" t="s">
        <v>289</v>
      </c>
      <c r="E235" s="4">
        <v>90072861.374599993</v>
      </c>
      <c r="F235" s="4">
        <f>-6627083.41-900728.61</f>
        <v>-7527812.0200000005</v>
      </c>
      <c r="G235" s="4">
        <v>18446522.7313</v>
      </c>
      <c r="H235" s="4">
        <v>10130737.9341</v>
      </c>
      <c r="I235" s="4">
        <v>13251812.3069</v>
      </c>
      <c r="J235" s="4">
        <v>55937135.3147</v>
      </c>
      <c r="K235" s="5">
        <f t="shared" si="39"/>
        <v>180311257.64159998</v>
      </c>
      <c r="L235" s="8"/>
      <c r="M235" s="151"/>
      <c r="N235" s="154"/>
      <c r="O235" s="9">
        <v>11</v>
      </c>
      <c r="P235" s="1" t="s">
        <v>668</v>
      </c>
      <c r="Q235" s="4">
        <v>68715308.5836</v>
      </c>
      <c r="R235" s="4">
        <f t="shared" si="45"/>
        <v>-6627083.4100000001</v>
      </c>
      <c r="S235" s="4">
        <v>14072590.5942</v>
      </c>
      <c r="T235" s="4">
        <v>7728596.3019000003</v>
      </c>
      <c r="U235" s="4">
        <v>10109619.6797</v>
      </c>
      <c r="V235" s="4">
        <v>46432683.824900001</v>
      </c>
      <c r="W235" s="5">
        <f t="shared" si="40"/>
        <v>140431715.57429999</v>
      </c>
    </row>
    <row r="236" spans="1:23" ht="25" customHeight="1" x14ac:dyDescent="0.25">
      <c r="A236" s="159"/>
      <c r="B236" s="154"/>
      <c r="C236" s="1">
        <v>8</v>
      </c>
      <c r="D236" s="1" t="s">
        <v>290</v>
      </c>
      <c r="E236" s="4">
        <v>79784140.826499999</v>
      </c>
      <c r="F236" s="4">
        <f>-6627083.41-797841.41</f>
        <v>-7424924.8200000003</v>
      </c>
      <c r="G236" s="4">
        <v>16339438.371200001</v>
      </c>
      <c r="H236" s="4">
        <v>8973537.7523999996</v>
      </c>
      <c r="I236" s="4">
        <v>11738102.278200001</v>
      </c>
      <c r="J236" s="4">
        <v>49647315.176399998</v>
      </c>
      <c r="K236" s="5">
        <f t="shared" si="39"/>
        <v>159057609.58469999</v>
      </c>
      <c r="L236" s="8"/>
      <c r="M236" s="151"/>
      <c r="N236" s="154"/>
      <c r="O236" s="9">
        <v>12</v>
      </c>
      <c r="P236" s="1" t="s">
        <v>669</v>
      </c>
      <c r="Q236" s="4">
        <v>79419061.477699995</v>
      </c>
      <c r="R236" s="4">
        <f t="shared" si="45"/>
        <v>-6627083.4100000001</v>
      </c>
      <c r="S236" s="4">
        <v>16264671.7389</v>
      </c>
      <c r="T236" s="4">
        <v>8932476.2921999991</v>
      </c>
      <c r="U236" s="4">
        <v>11684390.617000001</v>
      </c>
      <c r="V236" s="4">
        <v>48494421.866099998</v>
      </c>
      <c r="W236" s="5">
        <f t="shared" si="40"/>
        <v>158167938.5819</v>
      </c>
    </row>
    <row r="237" spans="1:23" ht="25" customHeight="1" x14ac:dyDescent="0.25">
      <c r="A237" s="159"/>
      <c r="B237" s="154"/>
      <c r="C237" s="1">
        <v>9</v>
      </c>
      <c r="D237" s="1" t="s">
        <v>291</v>
      </c>
      <c r="E237" s="4">
        <v>72185532.571400002</v>
      </c>
      <c r="F237" s="4">
        <f>-6627083.41-721855.33</f>
        <v>-7348938.7400000002</v>
      </c>
      <c r="G237" s="4">
        <v>14783277.083900001</v>
      </c>
      <c r="H237" s="4">
        <v>8118901.7641000003</v>
      </c>
      <c r="I237" s="4">
        <v>10620170.3189</v>
      </c>
      <c r="J237" s="4">
        <v>46665598.407799996</v>
      </c>
      <c r="K237" s="5">
        <f t="shared" si="39"/>
        <v>145024541.4061</v>
      </c>
      <c r="L237" s="8"/>
      <c r="M237" s="151"/>
      <c r="N237" s="154"/>
      <c r="O237" s="9">
        <v>13</v>
      </c>
      <c r="P237" s="1" t="s">
        <v>670</v>
      </c>
      <c r="Q237" s="4">
        <v>74030020.811700001</v>
      </c>
      <c r="R237" s="4">
        <f t="shared" si="45"/>
        <v>-6627083.4100000001</v>
      </c>
      <c r="S237" s="4">
        <v>15161020.099300001</v>
      </c>
      <c r="T237" s="4">
        <v>8326356.3370000003</v>
      </c>
      <c r="U237" s="4">
        <v>10891537.4276</v>
      </c>
      <c r="V237" s="4">
        <v>45090718.297300003</v>
      </c>
      <c r="W237" s="5">
        <f t="shared" si="40"/>
        <v>146872569.56290001</v>
      </c>
    </row>
    <row r="238" spans="1:23" ht="25" customHeight="1" x14ac:dyDescent="0.25">
      <c r="A238" s="159"/>
      <c r="B238" s="154"/>
      <c r="C238" s="1">
        <v>10</v>
      </c>
      <c r="D238" s="1" t="s">
        <v>292</v>
      </c>
      <c r="E238" s="4">
        <v>100265392.47409999</v>
      </c>
      <c r="F238" s="4">
        <f>-6627083.41-1002653.92</f>
        <v>-7629737.3300000001</v>
      </c>
      <c r="G238" s="4">
        <v>20533907.9186</v>
      </c>
      <c r="H238" s="4">
        <v>11277119.4288</v>
      </c>
      <c r="I238" s="4">
        <v>14751370.631200001</v>
      </c>
      <c r="J238" s="4">
        <v>57863786.118000001</v>
      </c>
      <c r="K238" s="5">
        <f t="shared" si="39"/>
        <v>197061839.24070001</v>
      </c>
      <c r="L238" s="8"/>
      <c r="M238" s="151"/>
      <c r="N238" s="154"/>
      <c r="O238" s="9">
        <v>14</v>
      </c>
      <c r="P238" s="1" t="s">
        <v>671</v>
      </c>
      <c r="Q238" s="4">
        <v>64531250.017499998</v>
      </c>
      <c r="R238" s="4">
        <f t="shared" si="45"/>
        <v>-6627083.4100000001</v>
      </c>
      <c r="S238" s="4">
        <v>13215713.9471</v>
      </c>
      <c r="T238" s="4">
        <v>7258003.9370999997</v>
      </c>
      <c r="U238" s="4">
        <v>9494047.3758000005</v>
      </c>
      <c r="V238" s="4">
        <v>43274116.5845</v>
      </c>
      <c r="W238" s="5">
        <f t="shared" si="40"/>
        <v>131146048.45199999</v>
      </c>
    </row>
    <row r="239" spans="1:23" ht="25" customHeight="1" x14ac:dyDescent="0.25">
      <c r="A239" s="159"/>
      <c r="B239" s="154"/>
      <c r="C239" s="1">
        <v>11</v>
      </c>
      <c r="D239" s="1" t="s">
        <v>293</v>
      </c>
      <c r="E239" s="4">
        <v>77784394.261299998</v>
      </c>
      <c r="F239" s="4">
        <f>-6627083.41-777843.94</f>
        <v>-7404927.3499999996</v>
      </c>
      <c r="G239" s="4">
        <v>15929899.1392</v>
      </c>
      <c r="H239" s="4">
        <v>8748620.8563999999</v>
      </c>
      <c r="I239" s="4">
        <v>11443893.059800001</v>
      </c>
      <c r="J239" s="4">
        <v>49407621.923600003</v>
      </c>
      <c r="K239" s="5">
        <f t="shared" si="39"/>
        <v>155909501.89030001</v>
      </c>
      <c r="L239" s="8"/>
      <c r="M239" s="151"/>
      <c r="N239" s="154"/>
      <c r="O239" s="9">
        <v>15</v>
      </c>
      <c r="P239" s="1" t="s">
        <v>672</v>
      </c>
      <c r="Q239" s="4">
        <v>50710027.918499999</v>
      </c>
      <c r="R239" s="4">
        <f t="shared" si="45"/>
        <v>-6627083.4100000001</v>
      </c>
      <c r="S239" s="4">
        <v>10385188.928400001</v>
      </c>
      <c r="T239" s="4">
        <v>5703493.7675000001</v>
      </c>
      <c r="U239" s="4">
        <v>7460624.2302000001</v>
      </c>
      <c r="V239" s="4">
        <v>33547835.459199999</v>
      </c>
      <c r="W239" s="5">
        <f t="shared" si="40"/>
        <v>101180086.89379999</v>
      </c>
    </row>
    <row r="240" spans="1:23" ht="25" customHeight="1" x14ac:dyDescent="0.25">
      <c r="A240" s="159"/>
      <c r="B240" s="154"/>
      <c r="C240" s="1">
        <v>12</v>
      </c>
      <c r="D240" s="1" t="s">
        <v>294</v>
      </c>
      <c r="E240" s="4">
        <v>85829104.040000007</v>
      </c>
      <c r="F240" s="4">
        <f>-6627083.41-858291.04</f>
        <v>-7485374.4500000002</v>
      </c>
      <c r="G240" s="4">
        <v>17577420.041000001</v>
      </c>
      <c r="H240" s="4">
        <v>9653431.0876000002</v>
      </c>
      <c r="I240" s="4">
        <v>12627456.926000001</v>
      </c>
      <c r="J240" s="4">
        <v>54129341.487800002</v>
      </c>
      <c r="K240" s="5">
        <f t="shared" si="39"/>
        <v>172331379.13240001</v>
      </c>
      <c r="L240" s="8"/>
      <c r="M240" s="151"/>
      <c r="N240" s="154"/>
      <c r="O240" s="9">
        <v>16</v>
      </c>
      <c r="P240" s="1" t="s">
        <v>554</v>
      </c>
      <c r="Q240" s="4">
        <v>65344670.274899997</v>
      </c>
      <c r="R240" s="4">
        <f t="shared" si="45"/>
        <v>-6627083.4100000001</v>
      </c>
      <c r="S240" s="4">
        <v>13382298.810000001</v>
      </c>
      <c r="T240" s="4">
        <v>7349491.5098999999</v>
      </c>
      <c r="U240" s="4">
        <v>9613720.4094999991</v>
      </c>
      <c r="V240" s="4">
        <v>39455056.871200003</v>
      </c>
      <c r="W240" s="5">
        <f t="shared" si="40"/>
        <v>128518154.4655</v>
      </c>
    </row>
    <row r="241" spans="1:23" ht="25" customHeight="1" x14ac:dyDescent="0.25">
      <c r="A241" s="159"/>
      <c r="B241" s="155"/>
      <c r="C241" s="1">
        <v>13</v>
      </c>
      <c r="D241" s="1" t="s">
        <v>295</v>
      </c>
      <c r="E241" s="4">
        <v>94004165.251499996</v>
      </c>
      <c r="F241" s="4">
        <f>-6627083.41-940041.65</f>
        <v>-7567125.0600000005</v>
      </c>
      <c r="G241" s="4">
        <v>19251636.338399999</v>
      </c>
      <c r="H241" s="4">
        <v>10572902.296399999</v>
      </c>
      <c r="I241" s="4">
        <v>13830198.518999999</v>
      </c>
      <c r="J241" s="4">
        <v>58136533.684</v>
      </c>
      <c r="K241" s="5">
        <f t="shared" si="39"/>
        <v>188228311.02929997</v>
      </c>
      <c r="L241" s="8"/>
      <c r="M241" s="151"/>
      <c r="N241" s="154"/>
      <c r="O241" s="9">
        <v>17</v>
      </c>
      <c r="P241" s="1" t="s">
        <v>673</v>
      </c>
      <c r="Q241" s="4">
        <v>57610261.102899998</v>
      </c>
      <c r="R241" s="4">
        <f t="shared" si="45"/>
        <v>-6627083.4100000001</v>
      </c>
      <c r="S241" s="4">
        <v>11798326.096999999</v>
      </c>
      <c r="T241" s="4">
        <v>6479581.6257999996</v>
      </c>
      <c r="U241" s="4">
        <v>8475808.9777000006</v>
      </c>
      <c r="V241" s="4">
        <v>36021070.009499997</v>
      </c>
      <c r="W241" s="5">
        <f t="shared" si="40"/>
        <v>113757964.4029</v>
      </c>
    </row>
    <row r="242" spans="1:23" ht="25" customHeight="1" x14ac:dyDescent="0.3">
      <c r="A242" s="1"/>
      <c r="B242" s="156" t="s">
        <v>862</v>
      </c>
      <c r="C242" s="157"/>
      <c r="D242" s="158"/>
      <c r="E242" s="11">
        <f>SUM(E229:E241)</f>
        <v>1060740791.3857</v>
      </c>
      <c r="F242" s="11">
        <f>SUM(F229:F241)</f>
        <v>-96759492.24000001</v>
      </c>
      <c r="G242" s="11">
        <f t="shared" ref="G242:K242" si="47">SUM(G229:G241)</f>
        <v>217235011.9853</v>
      </c>
      <c r="H242" s="11">
        <f t="shared" si="47"/>
        <v>119304381.0256</v>
      </c>
      <c r="I242" s="11">
        <f t="shared" si="47"/>
        <v>156059635.04679999</v>
      </c>
      <c r="J242" s="11">
        <f t="shared" si="47"/>
        <v>666185576.57420003</v>
      </c>
      <c r="K242" s="11">
        <f t="shared" si="47"/>
        <v>2122765903.7775998</v>
      </c>
      <c r="L242" s="8"/>
      <c r="M242" s="151"/>
      <c r="N242" s="154"/>
      <c r="O242" s="9">
        <v>18</v>
      </c>
      <c r="P242" s="1" t="s">
        <v>674</v>
      </c>
      <c r="Q242" s="4">
        <v>60059320.893100001</v>
      </c>
      <c r="R242" s="4">
        <f t="shared" si="45"/>
        <v>-6627083.4100000001</v>
      </c>
      <c r="S242" s="4">
        <v>12299882.685699999</v>
      </c>
      <c r="T242" s="4">
        <v>6755033.9934</v>
      </c>
      <c r="U242" s="4">
        <v>8836122.6191000007</v>
      </c>
      <c r="V242" s="4">
        <v>40428674.6338</v>
      </c>
      <c r="W242" s="5">
        <f t="shared" si="40"/>
        <v>121751951.41510001</v>
      </c>
    </row>
    <row r="243" spans="1:23" ht="25" customHeight="1" x14ac:dyDescent="0.25">
      <c r="A243" s="159">
        <v>12</v>
      </c>
      <c r="B243" s="153" t="s">
        <v>48</v>
      </c>
      <c r="C243" s="1">
        <v>1</v>
      </c>
      <c r="D243" s="1" t="s">
        <v>296</v>
      </c>
      <c r="E243" s="4">
        <v>97596301.860100001</v>
      </c>
      <c r="F243" s="4">
        <f>-6627083.41</f>
        <v>-6627083.4100000001</v>
      </c>
      <c r="G243" s="4">
        <v>19987289.9925</v>
      </c>
      <c r="H243" s="4">
        <v>10976919.600299999</v>
      </c>
      <c r="I243" s="4">
        <v>14358685.339400001</v>
      </c>
      <c r="J243" s="4">
        <v>57333796.082800001</v>
      </c>
      <c r="K243" s="5">
        <f t="shared" si="39"/>
        <v>193625909.46510002</v>
      </c>
      <c r="L243" s="8"/>
      <c r="M243" s="151"/>
      <c r="N243" s="154"/>
      <c r="O243" s="9">
        <v>19</v>
      </c>
      <c r="P243" s="1" t="s">
        <v>675</v>
      </c>
      <c r="Q243" s="4">
        <v>63644525.445600003</v>
      </c>
      <c r="R243" s="4">
        <f t="shared" si="45"/>
        <v>-6627083.4100000001</v>
      </c>
      <c r="S243" s="4">
        <v>13034116.6855</v>
      </c>
      <c r="T243" s="4">
        <v>7158271.6301999995</v>
      </c>
      <c r="U243" s="4">
        <v>9363589.5728999991</v>
      </c>
      <c r="V243" s="4">
        <v>40128711.690300003</v>
      </c>
      <c r="W243" s="5">
        <f t="shared" si="40"/>
        <v>126702131.6145</v>
      </c>
    </row>
    <row r="244" spans="1:23" ht="25" customHeight="1" x14ac:dyDescent="0.25">
      <c r="A244" s="159"/>
      <c r="B244" s="154"/>
      <c r="C244" s="1">
        <v>2</v>
      </c>
      <c r="D244" s="1" t="s">
        <v>297</v>
      </c>
      <c r="E244" s="4">
        <v>92695249.964399993</v>
      </c>
      <c r="F244" s="4">
        <f t="shared" ref="F244:F260" si="48">-6627083.41</f>
        <v>-6627083.4100000001</v>
      </c>
      <c r="G244" s="4">
        <v>18983576.289799999</v>
      </c>
      <c r="H244" s="4">
        <v>10425685.059699999</v>
      </c>
      <c r="I244" s="4">
        <v>13637626.645</v>
      </c>
      <c r="J244" s="4">
        <v>65032185.200099997</v>
      </c>
      <c r="K244" s="5">
        <f t="shared" si="39"/>
        <v>194147239.74899998</v>
      </c>
      <c r="L244" s="8"/>
      <c r="M244" s="151"/>
      <c r="N244" s="154"/>
      <c r="O244" s="9">
        <v>20</v>
      </c>
      <c r="P244" s="1" t="s">
        <v>558</v>
      </c>
      <c r="Q244" s="4">
        <v>62985663.067299999</v>
      </c>
      <c r="R244" s="4">
        <f t="shared" si="45"/>
        <v>-6627083.4100000001</v>
      </c>
      <c r="S244" s="4">
        <v>12899184.591</v>
      </c>
      <c r="T244" s="4">
        <v>7084167.5993999997</v>
      </c>
      <c r="U244" s="4">
        <v>9266655.5969999991</v>
      </c>
      <c r="V244" s="4">
        <v>41706411.870300002</v>
      </c>
      <c r="W244" s="5">
        <f t="shared" si="40"/>
        <v>127314999.315</v>
      </c>
    </row>
    <row r="245" spans="1:23" ht="25" customHeight="1" x14ac:dyDescent="0.25">
      <c r="A245" s="159"/>
      <c r="B245" s="154"/>
      <c r="C245" s="1">
        <v>3</v>
      </c>
      <c r="D245" s="1" t="s">
        <v>298</v>
      </c>
      <c r="E245" s="4">
        <v>61338144.702500001</v>
      </c>
      <c r="F245" s="4">
        <f t="shared" si="48"/>
        <v>-6627083.4100000001</v>
      </c>
      <c r="G245" s="4">
        <v>12561780.133099999</v>
      </c>
      <c r="H245" s="4">
        <v>6898866.7603000002</v>
      </c>
      <c r="I245" s="4">
        <v>9024267.3369999994</v>
      </c>
      <c r="J245" s="4">
        <v>41816082.606600001</v>
      </c>
      <c r="K245" s="5">
        <f t="shared" si="39"/>
        <v>125012058.1295</v>
      </c>
      <c r="L245" s="8"/>
      <c r="M245" s="151"/>
      <c r="N245" s="154"/>
      <c r="O245" s="9">
        <v>21</v>
      </c>
      <c r="P245" s="1" t="s">
        <v>676</v>
      </c>
      <c r="Q245" s="4">
        <v>68148113.632799998</v>
      </c>
      <c r="R245" s="4">
        <f t="shared" si="45"/>
        <v>-6627083.4100000001</v>
      </c>
      <c r="S245" s="4">
        <v>13956431.582599999</v>
      </c>
      <c r="T245" s="4">
        <v>7664802.3541999999</v>
      </c>
      <c r="U245" s="4">
        <v>10026172.1139</v>
      </c>
      <c r="V245" s="4">
        <v>44091666.527199998</v>
      </c>
      <c r="W245" s="5">
        <f t="shared" si="40"/>
        <v>137260102.80070001</v>
      </c>
    </row>
    <row r="246" spans="1:23" ht="25" customHeight="1" x14ac:dyDescent="0.25">
      <c r="A246" s="159"/>
      <c r="B246" s="154"/>
      <c r="C246" s="1">
        <v>4</v>
      </c>
      <c r="D246" s="1" t="s">
        <v>299</v>
      </c>
      <c r="E246" s="4">
        <v>63149427.202799998</v>
      </c>
      <c r="F246" s="4">
        <f t="shared" si="48"/>
        <v>-6627083.4100000001</v>
      </c>
      <c r="G246" s="4">
        <v>12932722.7601</v>
      </c>
      <c r="H246" s="4">
        <v>7102586.5939999996</v>
      </c>
      <c r="I246" s="4">
        <v>9290749.1092000008</v>
      </c>
      <c r="J246" s="4">
        <v>43205155.478799999</v>
      </c>
      <c r="K246" s="5">
        <f t="shared" si="39"/>
        <v>129053557.73489998</v>
      </c>
      <c r="L246" s="8"/>
      <c r="M246" s="151"/>
      <c r="N246" s="154"/>
      <c r="O246" s="9">
        <v>22</v>
      </c>
      <c r="P246" s="1" t="s">
        <v>677</v>
      </c>
      <c r="Q246" s="4">
        <v>61855715.820100002</v>
      </c>
      <c r="R246" s="4">
        <f t="shared" si="45"/>
        <v>-6627083.4100000001</v>
      </c>
      <c r="S246" s="4">
        <v>12667776.4037</v>
      </c>
      <c r="T246" s="4">
        <v>6957079.3814000003</v>
      </c>
      <c r="U246" s="4">
        <v>9100414.0831000004</v>
      </c>
      <c r="V246" s="4">
        <v>40091302.916699998</v>
      </c>
      <c r="W246" s="5">
        <f t="shared" si="40"/>
        <v>124045205.19499999</v>
      </c>
    </row>
    <row r="247" spans="1:23" ht="25" customHeight="1" x14ac:dyDescent="0.25">
      <c r="A247" s="159"/>
      <c r="B247" s="154"/>
      <c r="C247" s="1">
        <v>5</v>
      </c>
      <c r="D247" s="1" t="s">
        <v>300</v>
      </c>
      <c r="E247" s="4">
        <v>75611644.8292</v>
      </c>
      <c r="F247" s="4">
        <f t="shared" si="48"/>
        <v>-6627083.4100000001</v>
      </c>
      <c r="G247" s="4">
        <v>15484929.687000001</v>
      </c>
      <c r="H247" s="4">
        <v>8504245.8608999997</v>
      </c>
      <c r="I247" s="4">
        <v>11124231.096999999</v>
      </c>
      <c r="J247" s="4">
        <v>47992587.809199996</v>
      </c>
      <c r="K247" s="5">
        <f t="shared" si="39"/>
        <v>152090555.87330002</v>
      </c>
      <c r="L247" s="8"/>
      <c r="M247" s="151"/>
      <c r="N247" s="154"/>
      <c r="O247" s="9">
        <v>23</v>
      </c>
      <c r="P247" s="1" t="s">
        <v>678</v>
      </c>
      <c r="Q247" s="4">
        <v>76060282.857700005</v>
      </c>
      <c r="R247" s="4">
        <f t="shared" si="45"/>
        <v>-6627083.4100000001</v>
      </c>
      <c r="S247" s="4">
        <v>15576808.7665</v>
      </c>
      <c r="T247" s="4">
        <v>8554705.3914000001</v>
      </c>
      <c r="U247" s="4">
        <v>11190236.182800001</v>
      </c>
      <c r="V247" s="4">
        <v>48820016.747000001</v>
      </c>
      <c r="W247" s="5">
        <f t="shared" si="40"/>
        <v>153574966.5354</v>
      </c>
    </row>
    <row r="248" spans="1:23" ht="25" customHeight="1" x14ac:dyDescent="0.25">
      <c r="A248" s="159"/>
      <c r="B248" s="154"/>
      <c r="C248" s="1">
        <v>6</v>
      </c>
      <c r="D248" s="1" t="s">
        <v>301</v>
      </c>
      <c r="E248" s="4">
        <v>64267164.585299999</v>
      </c>
      <c r="F248" s="4">
        <f t="shared" si="48"/>
        <v>-6627083.4100000001</v>
      </c>
      <c r="G248" s="4">
        <v>13161630.4212</v>
      </c>
      <c r="H248" s="4">
        <v>7228301.5355000002</v>
      </c>
      <c r="I248" s="4">
        <v>9455194.2681000009</v>
      </c>
      <c r="J248" s="4">
        <v>43848032.179899998</v>
      </c>
      <c r="K248" s="5">
        <f t="shared" si="39"/>
        <v>131333239.58000001</v>
      </c>
      <c r="L248" s="8"/>
      <c r="M248" s="151"/>
      <c r="N248" s="154"/>
      <c r="O248" s="9">
        <v>24</v>
      </c>
      <c r="P248" s="1" t="s">
        <v>679</v>
      </c>
      <c r="Q248" s="4">
        <v>63074016.790600002</v>
      </c>
      <c r="R248" s="4">
        <f t="shared" si="45"/>
        <v>-6627083.4100000001</v>
      </c>
      <c r="S248" s="4">
        <v>12917279.0419</v>
      </c>
      <c r="T248" s="4">
        <v>7094104.9813000001</v>
      </c>
      <c r="U248" s="4">
        <v>9279654.4840999991</v>
      </c>
      <c r="V248" s="4">
        <v>41410902.352200001</v>
      </c>
      <c r="W248" s="5">
        <f t="shared" si="40"/>
        <v>127148874.2401</v>
      </c>
    </row>
    <row r="249" spans="1:23" ht="25" customHeight="1" x14ac:dyDescent="0.25">
      <c r="A249" s="159"/>
      <c r="B249" s="154"/>
      <c r="C249" s="1">
        <v>7</v>
      </c>
      <c r="D249" s="1" t="s">
        <v>302</v>
      </c>
      <c r="E249" s="4">
        <v>64326276.425800003</v>
      </c>
      <c r="F249" s="4">
        <f t="shared" si="48"/>
        <v>-6627083.4100000001</v>
      </c>
      <c r="G249" s="4">
        <v>13173736.2641</v>
      </c>
      <c r="H249" s="4">
        <v>7234950.0038000001</v>
      </c>
      <c r="I249" s="4">
        <v>9463890.9944000002</v>
      </c>
      <c r="J249" s="4">
        <v>40753693.230599999</v>
      </c>
      <c r="K249" s="5">
        <f t="shared" si="39"/>
        <v>128325463.5087</v>
      </c>
      <c r="L249" s="8"/>
      <c r="M249" s="151"/>
      <c r="N249" s="154"/>
      <c r="O249" s="9">
        <v>25</v>
      </c>
      <c r="P249" s="1" t="s">
        <v>680</v>
      </c>
      <c r="Q249" s="4">
        <v>83099232.252200007</v>
      </c>
      <c r="R249" s="4">
        <f t="shared" si="45"/>
        <v>-6627083.4100000001</v>
      </c>
      <c r="S249" s="4">
        <v>17018354.399900001</v>
      </c>
      <c r="T249" s="4">
        <v>9346395.0363999996</v>
      </c>
      <c r="U249" s="4">
        <v>12225829.3103</v>
      </c>
      <c r="V249" s="4">
        <v>43152587.552900001</v>
      </c>
      <c r="W249" s="5">
        <f t="shared" si="40"/>
        <v>158215315.14170003</v>
      </c>
    </row>
    <row r="250" spans="1:23" ht="25" customHeight="1" x14ac:dyDescent="0.25">
      <c r="A250" s="159"/>
      <c r="B250" s="154"/>
      <c r="C250" s="1">
        <v>8</v>
      </c>
      <c r="D250" s="1" t="s">
        <v>303</v>
      </c>
      <c r="E250" s="4">
        <v>74623843.402700007</v>
      </c>
      <c r="F250" s="4">
        <f t="shared" si="48"/>
        <v>-6627083.4100000001</v>
      </c>
      <c r="G250" s="4">
        <v>15282632.3336</v>
      </c>
      <c r="H250" s="4">
        <v>8393145.1671999991</v>
      </c>
      <c r="I250" s="4">
        <v>10978902.5385</v>
      </c>
      <c r="J250" s="4">
        <v>45842572.979699999</v>
      </c>
      <c r="K250" s="5">
        <f t="shared" si="39"/>
        <v>148494013.0117</v>
      </c>
      <c r="L250" s="8"/>
      <c r="M250" s="151"/>
      <c r="N250" s="154"/>
      <c r="O250" s="9">
        <v>26</v>
      </c>
      <c r="P250" s="1" t="s">
        <v>681</v>
      </c>
      <c r="Q250" s="4">
        <v>56879486.889200002</v>
      </c>
      <c r="R250" s="4">
        <f t="shared" si="45"/>
        <v>-6627083.4100000001</v>
      </c>
      <c r="S250" s="4">
        <v>11648666.7774</v>
      </c>
      <c r="T250" s="4">
        <v>6397389.4767000005</v>
      </c>
      <c r="U250" s="4">
        <v>8368295.0987</v>
      </c>
      <c r="V250" s="4">
        <v>37460417.106399998</v>
      </c>
      <c r="W250" s="5">
        <f t="shared" si="40"/>
        <v>114127171.9384</v>
      </c>
    </row>
    <row r="251" spans="1:23" ht="25" customHeight="1" x14ac:dyDescent="0.25">
      <c r="A251" s="159"/>
      <c r="B251" s="154"/>
      <c r="C251" s="1">
        <v>9</v>
      </c>
      <c r="D251" s="1" t="s">
        <v>304</v>
      </c>
      <c r="E251" s="4">
        <v>82132699.090700001</v>
      </c>
      <c r="F251" s="4">
        <f t="shared" si="48"/>
        <v>-6627083.4100000001</v>
      </c>
      <c r="G251" s="4">
        <v>16820412.692899998</v>
      </c>
      <c r="H251" s="4">
        <v>9237686.4419</v>
      </c>
      <c r="I251" s="4">
        <v>12083629.8081</v>
      </c>
      <c r="J251" s="4">
        <v>50950454.010600001</v>
      </c>
      <c r="K251" s="5">
        <f t="shared" si="39"/>
        <v>164597798.63420001</v>
      </c>
      <c r="L251" s="8"/>
      <c r="M251" s="151"/>
      <c r="N251" s="154"/>
      <c r="O251" s="9">
        <v>27</v>
      </c>
      <c r="P251" s="1" t="s">
        <v>682</v>
      </c>
      <c r="Q251" s="4">
        <v>68798451.454600006</v>
      </c>
      <c r="R251" s="4">
        <f t="shared" si="45"/>
        <v>-6627083.4100000001</v>
      </c>
      <c r="S251" s="4">
        <v>14089617.885600001</v>
      </c>
      <c r="T251" s="4">
        <v>7737947.6051000003</v>
      </c>
      <c r="U251" s="4">
        <v>10121851.929300001</v>
      </c>
      <c r="V251" s="4">
        <v>42920118.745800003</v>
      </c>
      <c r="W251" s="5">
        <f t="shared" si="40"/>
        <v>137040904.21040002</v>
      </c>
    </row>
    <row r="252" spans="1:23" ht="25" customHeight="1" x14ac:dyDescent="0.25">
      <c r="A252" s="159"/>
      <c r="B252" s="154"/>
      <c r="C252" s="1">
        <v>10</v>
      </c>
      <c r="D252" s="1" t="s">
        <v>305</v>
      </c>
      <c r="E252" s="4">
        <v>59763591.103299998</v>
      </c>
      <c r="F252" s="4">
        <f t="shared" si="48"/>
        <v>-6627083.4100000001</v>
      </c>
      <c r="G252" s="4">
        <v>12239318.535700001</v>
      </c>
      <c r="H252" s="4">
        <v>6721772.4654000001</v>
      </c>
      <c r="I252" s="4">
        <v>8792613.8905999996</v>
      </c>
      <c r="J252" s="4">
        <v>38285901.755800001</v>
      </c>
      <c r="K252" s="5">
        <f t="shared" si="39"/>
        <v>119176114.34079999</v>
      </c>
      <c r="L252" s="8"/>
      <c r="M252" s="151"/>
      <c r="N252" s="154"/>
      <c r="O252" s="9">
        <v>28</v>
      </c>
      <c r="P252" s="1" t="s">
        <v>683</v>
      </c>
      <c r="Q252" s="4">
        <v>69019043.706400007</v>
      </c>
      <c r="R252" s="4">
        <f t="shared" si="45"/>
        <v>-6627083.4100000001</v>
      </c>
      <c r="S252" s="4">
        <v>14134794.2009</v>
      </c>
      <c r="T252" s="4">
        <v>7762758.2112999996</v>
      </c>
      <c r="U252" s="4">
        <v>10154306.1788</v>
      </c>
      <c r="V252" s="4">
        <v>44588272.944499999</v>
      </c>
      <c r="W252" s="5">
        <f t="shared" si="40"/>
        <v>139032091.8319</v>
      </c>
    </row>
    <row r="253" spans="1:23" ht="25" customHeight="1" x14ac:dyDescent="0.25">
      <c r="A253" s="159"/>
      <c r="B253" s="154"/>
      <c r="C253" s="1">
        <v>11</v>
      </c>
      <c r="D253" s="1" t="s">
        <v>306</v>
      </c>
      <c r="E253" s="4">
        <v>102547657.30230001</v>
      </c>
      <c r="F253" s="4">
        <f t="shared" si="48"/>
        <v>-6627083.4100000001</v>
      </c>
      <c r="G253" s="4">
        <v>21001305.638500001</v>
      </c>
      <c r="H253" s="4">
        <v>11533811.9166</v>
      </c>
      <c r="I253" s="4">
        <v>15087144.8553</v>
      </c>
      <c r="J253" s="4">
        <v>68120586.248899996</v>
      </c>
      <c r="K253" s="5">
        <f t="shared" si="39"/>
        <v>211663422.55160001</v>
      </c>
      <c r="L253" s="8"/>
      <c r="M253" s="151"/>
      <c r="N253" s="154"/>
      <c r="O253" s="9">
        <v>29</v>
      </c>
      <c r="P253" s="1" t="s">
        <v>684</v>
      </c>
      <c r="Q253" s="4">
        <v>60821347.705499999</v>
      </c>
      <c r="R253" s="4">
        <f t="shared" si="45"/>
        <v>-6627083.4100000001</v>
      </c>
      <c r="S253" s="4">
        <v>12455942.399</v>
      </c>
      <c r="T253" s="4">
        <v>6840741.2066000002</v>
      </c>
      <c r="U253" s="4">
        <v>8948234.4820000008</v>
      </c>
      <c r="V253" s="4">
        <v>40081406.415799998</v>
      </c>
      <c r="W253" s="5">
        <f t="shared" si="40"/>
        <v>122520588.79890001</v>
      </c>
    </row>
    <row r="254" spans="1:23" ht="25" customHeight="1" x14ac:dyDescent="0.25">
      <c r="A254" s="159"/>
      <c r="B254" s="154"/>
      <c r="C254" s="1">
        <v>12</v>
      </c>
      <c r="D254" s="1" t="s">
        <v>307</v>
      </c>
      <c r="E254" s="4">
        <v>105537854.01289999</v>
      </c>
      <c r="F254" s="4">
        <f t="shared" si="48"/>
        <v>-6627083.4100000001</v>
      </c>
      <c r="G254" s="4">
        <v>21613684.669799998</v>
      </c>
      <c r="H254" s="4">
        <v>11870127.414799999</v>
      </c>
      <c r="I254" s="4">
        <v>15527072.3202</v>
      </c>
      <c r="J254" s="4">
        <v>68473396.507400006</v>
      </c>
      <c r="K254" s="5">
        <f t="shared" si="39"/>
        <v>216395051.5151</v>
      </c>
      <c r="L254" s="8"/>
      <c r="M254" s="152"/>
      <c r="N254" s="155"/>
      <c r="O254" s="9">
        <v>30</v>
      </c>
      <c r="P254" s="1" t="s">
        <v>685</v>
      </c>
      <c r="Q254" s="4">
        <v>67668303.160799995</v>
      </c>
      <c r="R254" s="4">
        <f t="shared" si="45"/>
        <v>-6627083.4100000001</v>
      </c>
      <c r="S254" s="4">
        <v>13858168.524800001</v>
      </c>
      <c r="T254" s="4">
        <v>7610836.7747999998</v>
      </c>
      <c r="U254" s="4">
        <v>9955580.8367999997</v>
      </c>
      <c r="V254" s="4">
        <v>45387613.325499997</v>
      </c>
      <c r="W254" s="5">
        <f t="shared" si="40"/>
        <v>137853419.21270001</v>
      </c>
    </row>
    <row r="255" spans="1:23" ht="25" customHeight="1" x14ac:dyDescent="0.3">
      <c r="A255" s="159"/>
      <c r="B255" s="154"/>
      <c r="C255" s="1">
        <v>13</v>
      </c>
      <c r="D255" s="1" t="s">
        <v>308</v>
      </c>
      <c r="E255" s="4">
        <v>82721337.185800001</v>
      </c>
      <c r="F255" s="4">
        <f t="shared" si="48"/>
        <v>-6627083.4100000001</v>
      </c>
      <c r="G255" s="4">
        <v>16940963.1655</v>
      </c>
      <c r="H255" s="4">
        <v>9303892.1579</v>
      </c>
      <c r="I255" s="4">
        <v>12170232.1591</v>
      </c>
      <c r="J255" s="4">
        <v>49476667.090400003</v>
      </c>
      <c r="K255" s="5">
        <f t="shared" si="39"/>
        <v>163986008.34870002</v>
      </c>
      <c r="L255" s="8"/>
      <c r="M255" s="15"/>
      <c r="N255" s="156" t="s">
        <v>880</v>
      </c>
      <c r="O255" s="157"/>
      <c r="P255" s="158"/>
      <c r="Q255" s="11">
        <f>SUM(Q225:Q254)</f>
        <v>1928428118.3785002</v>
      </c>
      <c r="R255" s="11">
        <f t="shared" ref="R255:W255" si="49">SUM(R225:R254)</f>
        <v>-198812502.29999992</v>
      </c>
      <c r="S255" s="11">
        <f t="shared" si="49"/>
        <v>394933530.23700005</v>
      </c>
      <c r="T255" s="11">
        <f t="shared" si="49"/>
        <v>216895517.6268</v>
      </c>
      <c r="U255" s="11">
        <f t="shared" si="49"/>
        <v>283716616.54949993</v>
      </c>
      <c r="V255" s="11">
        <f t="shared" si="49"/>
        <v>1235221877.7160001</v>
      </c>
      <c r="W255" s="11">
        <f t="shared" si="49"/>
        <v>3860383158.2077999</v>
      </c>
    </row>
    <row r="256" spans="1:23" ht="25" customHeight="1" x14ac:dyDescent="0.25">
      <c r="A256" s="159"/>
      <c r="B256" s="154"/>
      <c r="C256" s="1">
        <v>14</v>
      </c>
      <c r="D256" s="1" t="s">
        <v>309</v>
      </c>
      <c r="E256" s="4">
        <v>78889288.735100001</v>
      </c>
      <c r="F256" s="4">
        <f t="shared" si="48"/>
        <v>-6627083.4100000001</v>
      </c>
      <c r="G256" s="4">
        <v>16156176.6296</v>
      </c>
      <c r="H256" s="4">
        <v>8872891.3213999998</v>
      </c>
      <c r="I256" s="4">
        <v>11606448.7282</v>
      </c>
      <c r="J256" s="4">
        <v>46619745.198600002</v>
      </c>
      <c r="K256" s="5">
        <f t="shared" si="39"/>
        <v>155517467.20290002</v>
      </c>
      <c r="L256" s="8"/>
      <c r="M256" s="150">
        <v>30</v>
      </c>
      <c r="N256" s="153" t="s">
        <v>66</v>
      </c>
      <c r="O256" s="9">
        <v>1</v>
      </c>
      <c r="P256" s="1" t="s">
        <v>686</v>
      </c>
      <c r="Q256" s="4">
        <v>66598474.334799998</v>
      </c>
      <c r="R256" s="4">
        <f>-6627083.41</f>
        <v>-6627083.4100000001</v>
      </c>
      <c r="S256" s="4">
        <v>13639072.3236</v>
      </c>
      <c r="T256" s="4">
        <v>7490510.2379999999</v>
      </c>
      <c r="U256" s="4">
        <v>9798184.1404999997</v>
      </c>
      <c r="V256" s="4">
        <v>55252725.110100001</v>
      </c>
      <c r="W256" s="5">
        <f t="shared" si="40"/>
        <v>146151882.73699999</v>
      </c>
    </row>
    <row r="257" spans="1:23" ht="25" customHeight="1" x14ac:dyDescent="0.25">
      <c r="A257" s="159"/>
      <c r="B257" s="154"/>
      <c r="C257" s="1">
        <v>15</v>
      </c>
      <c r="D257" s="1" t="s">
        <v>310</v>
      </c>
      <c r="E257" s="4">
        <v>86101167.630199999</v>
      </c>
      <c r="F257" s="4">
        <f t="shared" si="48"/>
        <v>-6627083.4100000001</v>
      </c>
      <c r="G257" s="4">
        <v>17633137.458299998</v>
      </c>
      <c r="H257" s="4">
        <v>9684030.8142000008</v>
      </c>
      <c r="I257" s="4">
        <v>12667483.8062</v>
      </c>
      <c r="J257" s="4">
        <v>44789585.2795</v>
      </c>
      <c r="K257" s="5">
        <f t="shared" si="39"/>
        <v>164248321.57839999</v>
      </c>
      <c r="L257" s="8"/>
      <c r="M257" s="151"/>
      <c r="N257" s="154"/>
      <c r="O257" s="9">
        <v>2</v>
      </c>
      <c r="P257" s="1" t="s">
        <v>687</v>
      </c>
      <c r="Q257" s="4">
        <v>77340696.329899997</v>
      </c>
      <c r="R257" s="4">
        <f t="shared" ref="R257:R288" si="50">-6627083.41</f>
        <v>-6627083.4100000001</v>
      </c>
      <c r="S257" s="4">
        <v>15839031.7697</v>
      </c>
      <c r="T257" s="4">
        <v>8698716.9519999996</v>
      </c>
      <c r="U257" s="4">
        <v>11378614.777100001</v>
      </c>
      <c r="V257" s="4">
        <v>62891438.326800004</v>
      </c>
      <c r="W257" s="5">
        <f t="shared" si="40"/>
        <v>169521414.74550003</v>
      </c>
    </row>
    <row r="258" spans="1:23" ht="25" customHeight="1" x14ac:dyDescent="0.25">
      <c r="A258" s="159"/>
      <c r="B258" s="154"/>
      <c r="C258" s="1">
        <v>16</v>
      </c>
      <c r="D258" s="1" t="s">
        <v>311</v>
      </c>
      <c r="E258" s="4">
        <v>75528610.130999997</v>
      </c>
      <c r="F258" s="4">
        <f t="shared" si="48"/>
        <v>-6627083.4100000001</v>
      </c>
      <c r="G258" s="4">
        <v>15467924.548800001</v>
      </c>
      <c r="H258" s="4">
        <v>8494906.7241999991</v>
      </c>
      <c r="I258" s="4">
        <v>11112014.7621</v>
      </c>
      <c r="J258" s="4">
        <v>46672790.443599999</v>
      </c>
      <c r="K258" s="5">
        <f t="shared" si="39"/>
        <v>150649163.1997</v>
      </c>
      <c r="L258" s="8"/>
      <c r="M258" s="151"/>
      <c r="N258" s="154"/>
      <c r="O258" s="9">
        <v>3</v>
      </c>
      <c r="P258" s="1" t="s">
        <v>688</v>
      </c>
      <c r="Q258" s="4">
        <v>77039784.508000001</v>
      </c>
      <c r="R258" s="4">
        <f t="shared" si="50"/>
        <v>-6627083.4100000001</v>
      </c>
      <c r="S258" s="4">
        <v>15777406.362500001</v>
      </c>
      <c r="T258" s="4">
        <v>8664872.5868999995</v>
      </c>
      <c r="U258" s="4">
        <v>11334343.6512</v>
      </c>
      <c r="V258" s="4">
        <v>58768852.9296</v>
      </c>
      <c r="W258" s="5">
        <f t="shared" si="40"/>
        <v>164958176.62819999</v>
      </c>
    </row>
    <row r="259" spans="1:23" ht="25" customHeight="1" x14ac:dyDescent="0.25">
      <c r="A259" s="159"/>
      <c r="B259" s="154"/>
      <c r="C259" s="1">
        <v>17</v>
      </c>
      <c r="D259" s="1" t="s">
        <v>312</v>
      </c>
      <c r="E259" s="4">
        <v>61943716.121100001</v>
      </c>
      <c r="F259" s="4">
        <f t="shared" si="48"/>
        <v>-6627083.4100000001</v>
      </c>
      <c r="G259" s="4">
        <v>12685798.475199999</v>
      </c>
      <c r="H259" s="4">
        <v>6966977.0129000004</v>
      </c>
      <c r="I259" s="4">
        <v>9113360.9736000001</v>
      </c>
      <c r="J259" s="4">
        <v>41032081.802100003</v>
      </c>
      <c r="K259" s="5">
        <f t="shared" si="39"/>
        <v>125114850.97489999</v>
      </c>
      <c r="L259" s="8"/>
      <c r="M259" s="151"/>
      <c r="N259" s="154"/>
      <c r="O259" s="9">
        <v>4</v>
      </c>
      <c r="P259" s="1" t="s">
        <v>689</v>
      </c>
      <c r="Q259" s="4">
        <v>82539064.947799996</v>
      </c>
      <c r="R259" s="4">
        <f t="shared" si="50"/>
        <v>-6627083.4100000001</v>
      </c>
      <c r="S259" s="4">
        <v>16903634.619100001</v>
      </c>
      <c r="T259" s="4">
        <v>9283391.5070999991</v>
      </c>
      <c r="U259" s="4">
        <v>12143415.674699999</v>
      </c>
      <c r="V259" s="4">
        <v>52938824.225000001</v>
      </c>
      <c r="W259" s="5">
        <f t="shared" si="40"/>
        <v>167181247.56369999</v>
      </c>
    </row>
    <row r="260" spans="1:23" ht="25" customHeight="1" x14ac:dyDescent="0.25">
      <c r="A260" s="159"/>
      <c r="B260" s="155"/>
      <c r="C260" s="1">
        <v>18</v>
      </c>
      <c r="D260" s="1" t="s">
        <v>313</v>
      </c>
      <c r="E260" s="4">
        <v>77082705.4463</v>
      </c>
      <c r="F260" s="4">
        <f t="shared" si="48"/>
        <v>-6627083.4100000001</v>
      </c>
      <c r="G260" s="4">
        <v>15786196.3804</v>
      </c>
      <c r="H260" s="4">
        <v>8669700.0207000002</v>
      </c>
      <c r="I260" s="4">
        <v>11340658.3192</v>
      </c>
      <c r="J260" s="4">
        <v>43350337.147600003</v>
      </c>
      <c r="K260" s="5">
        <f t="shared" si="39"/>
        <v>149602513.90420002</v>
      </c>
      <c r="L260" s="8"/>
      <c r="M260" s="151"/>
      <c r="N260" s="154"/>
      <c r="O260" s="9">
        <v>5</v>
      </c>
      <c r="P260" s="1" t="s">
        <v>690</v>
      </c>
      <c r="Q260" s="4">
        <v>83744161.343600005</v>
      </c>
      <c r="R260" s="4">
        <f t="shared" si="50"/>
        <v>-6627083.4100000001</v>
      </c>
      <c r="S260" s="4">
        <v>17150433.019000001</v>
      </c>
      <c r="T260" s="4">
        <v>9418931.9528000001</v>
      </c>
      <c r="U260" s="4">
        <v>12320713.375700001</v>
      </c>
      <c r="V260" s="4">
        <v>69840167.497799993</v>
      </c>
      <c r="W260" s="5">
        <f t="shared" si="40"/>
        <v>185847323.7789</v>
      </c>
    </row>
    <row r="261" spans="1:23" ht="25" customHeight="1" x14ac:dyDescent="0.3">
      <c r="A261" s="1"/>
      <c r="B261" s="156" t="s">
        <v>863</v>
      </c>
      <c r="C261" s="157"/>
      <c r="D261" s="158"/>
      <c r="E261" s="11">
        <f>SUM(E243:E260)</f>
        <v>1405856679.7314999</v>
      </c>
      <c r="F261" s="11">
        <f t="shared" ref="F261:K261" si="51">SUM(F243:F260)</f>
        <v>-119287501.37999997</v>
      </c>
      <c r="G261" s="11">
        <f t="shared" si="51"/>
        <v>287913216.07609993</v>
      </c>
      <c r="H261" s="11">
        <f t="shared" si="51"/>
        <v>158120496.87169999</v>
      </c>
      <c r="I261" s="11">
        <f t="shared" si="51"/>
        <v>206834206.95120001</v>
      </c>
      <c r="J261" s="11">
        <f t="shared" si="51"/>
        <v>883595651.05219996</v>
      </c>
      <c r="K261" s="11">
        <f t="shared" si="51"/>
        <v>2823032749.3027</v>
      </c>
      <c r="L261" s="8"/>
      <c r="M261" s="151"/>
      <c r="N261" s="154"/>
      <c r="O261" s="9">
        <v>6</v>
      </c>
      <c r="P261" s="1" t="s">
        <v>691</v>
      </c>
      <c r="Q261" s="4">
        <v>86071951.616999999</v>
      </c>
      <c r="R261" s="4">
        <f t="shared" si="50"/>
        <v>-6627083.4100000001</v>
      </c>
      <c r="S261" s="4">
        <v>17627154.1483</v>
      </c>
      <c r="T261" s="4">
        <v>9680744.8103</v>
      </c>
      <c r="U261" s="4">
        <v>12663185.451300001</v>
      </c>
      <c r="V261" s="4">
        <v>72336262.965200007</v>
      </c>
      <c r="W261" s="5">
        <f t="shared" si="40"/>
        <v>191752215.5821</v>
      </c>
    </row>
    <row r="262" spans="1:23" ht="25" customHeight="1" x14ac:dyDescent="0.25">
      <c r="A262" s="159">
        <v>13</v>
      </c>
      <c r="B262" s="153" t="s">
        <v>49</v>
      </c>
      <c r="C262" s="1">
        <v>1</v>
      </c>
      <c r="D262" s="1" t="s">
        <v>314</v>
      </c>
      <c r="E262" s="4">
        <v>90573819.077800006</v>
      </c>
      <c r="F262" s="4">
        <f>-6627083.41</f>
        <v>-6627083.4100000001</v>
      </c>
      <c r="G262" s="4">
        <v>18549116.648200002</v>
      </c>
      <c r="H262" s="4">
        <v>10187081.999600001</v>
      </c>
      <c r="I262" s="4">
        <v>13325514.8335</v>
      </c>
      <c r="J262" s="4">
        <v>63328428.382600002</v>
      </c>
      <c r="K262" s="5">
        <f t="shared" si="39"/>
        <v>189336877.53170002</v>
      </c>
      <c r="L262" s="8"/>
      <c r="M262" s="151"/>
      <c r="N262" s="154"/>
      <c r="O262" s="9">
        <v>7</v>
      </c>
      <c r="P262" s="1" t="s">
        <v>692</v>
      </c>
      <c r="Q262" s="4">
        <v>93314075.039299995</v>
      </c>
      <c r="R262" s="4">
        <f t="shared" si="50"/>
        <v>-6627083.4100000001</v>
      </c>
      <c r="S262" s="4">
        <v>19110308.921999998</v>
      </c>
      <c r="T262" s="4">
        <v>10495285.9869</v>
      </c>
      <c r="U262" s="4">
        <v>13728670.2026</v>
      </c>
      <c r="V262" s="4">
        <v>74672233.047399998</v>
      </c>
      <c r="W262" s="5">
        <f t="shared" si="40"/>
        <v>204693489.78819999</v>
      </c>
    </row>
    <row r="263" spans="1:23" ht="25" customHeight="1" x14ac:dyDescent="0.25">
      <c r="A263" s="159"/>
      <c r="B263" s="154"/>
      <c r="C263" s="1">
        <v>2</v>
      </c>
      <c r="D263" s="1" t="s">
        <v>315</v>
      </c>
      <c r="E263" s="4">
        <v>68920555.926499993</v>
      </c>
      <c r="F263" s="4">
        <f t="shared" ref="F263:F277" si="52">-6627083.41</f>
        <v>-6627083.4100000001</v>
      </c>
      <c r="G263" s="4">
        <v>14114624.3402</v>
      </c>
      <c r="H263" s="4">
        <v>7751681.0247</v>
      </c>
      <c r="I263" s="4">
        <v>10139816.336300001</v>
      </c>
      <c r="J263" s="4">
        <v>47451669.852300003</v>
      </c>
      <c r="K263" s="5">
        <f t="shared" si="39"/>
        <v>141751264.06999999</v>
      </c>
      <c r="L263" s="8"/>
      <c r="M263" s="151"/>
      <c r="N263" s="154"/>
      <c r="O263" s="9">
        <v>8</v>
      </c>
      <c r="P263" s="1" t="s">
        <v>693</v>
      </c>
      <c r="Q263" s="4">
        <v>68675734.721300006</v>
      </c>
      <c r="R263" s="4">
        <f t="shared" si="50"/>
        <v>-6627083.4100000001</v>
      </c>
      <c r="S263" s="4">
        <v>14064486.0426</v>
      </c>
      <c r="T263" s="4">
        <v>7724145.3227000004</v>
      </c>
      <c r="U263" s="4">
        <v>10103797.444399999</v>
      </c>
      <c r="V263" s="4">
        <v>57099511.150799997</v>
      </c>
      <c r="W263" s="5">
        <f t="shared" si="40"/>
        <v>151040591.27180001</v>
      </c>
    </row>
    <row r="264" spans="1:23" ht="25" customHeight="1" x14ac:dyDescent="0.25">
      <c r="A264" s="159"/>
      <c r="B264" s="154"/>
      <c r="C264" s="1">
        <v>3</v>
      </c>
      <c r="D264" s="1" t="s">
        <v>316</v>
      </c>
      <c r="E264" s="4">
        <v>65714781.012999997</v>
      </c>
      <c r="F264" s="4">
        <f t="shared" si="52"/>
        <v>-6627083.4100000001</v>
      </c>
      <c r="G264" s="4">
        <v>13458095.8486</v>
      </c>
      <c r="H264" s="4">
        <v>7391118.8640000001</v>
      </c>
      <c r="I264" s="4">
        <v>9668172.3049999997</v>
      </c>
      <c r="J264" s="4">
        <v>41389865.095600002</v>
      </c>
      <c r="K264" s="5">
        <f t="shared" si="39"/>
        <v>130994949.71620002</v>
      </c>
      <c r="L264" s="8"/>
      <c r="M264" s="151"/>
      <c r="N264" s="154"/>
      <c r="O264" s="9">
        <v>9</v>
      </c>
      <c r="P264" s="1" t="s">
        <v>694</v>
      </c>
      <c r="Q264" s="4">
        <v>81503603.754500002</v>
      </c>
      <c r="R264" s="4">
        <f t="shared" si="50"/>
        <v>-6627083.4100000001</v>
      </c>
      <c r="S264" s="4">
        <v>16691576.7568</v>
      </c>
      <c r="T264" s="4">
        <v>9166930.3907999992</v>
      </c>
      <c r="U264" s="4">
        <v>11991075.2563</v>
      </c>
      <c r="V264" s="4">
        <v>68303537.796599999</v>
      </c>
      <c r="W264" s="5">
        <f t="shared" si="40"/>
        <v>181029640.54500002</v>
      </c>
    </row>
    <row r="265" spans="1:23" ht="25" customHeight="1" x14ac:dyDescent="0.25">
      <c r="A265" s="159"/>
      <c r="B265" s="154"/>
      <c r="C265" s="1">
        <v>4</v>
      </c>
      <c r="D265" s="1" t="s">
        <v>317</v>
      </c>
      <c r="E265" s="4">
        <v>67854078.964300007</v>
      </c>
      <c r="F265" s="4">
        <f t="shared" si="52"/>
        <v>-6627083.4100000001</v>
      </c>
      <c r="G265" s="4">
        <v>13896214.5858</v>
      </c>
      <c r="H265" s="4">
        <v>7631731.4811000004</v>
      </c>
      <c r="I265" s="4">
        <v>9982912.7772000004</v>
      </c>
      <c r="J265" s="4">
        <v>46438466.085900001</v>
      </c>
      <c r="K265" s="5">
        <f t="shared" ref="K265:K328" si="53">E265+F265+G265+H265+I265+J265</f>
        <v>139176320.48429999</v>
      </c>
      <c r="L265" s="8"/>
      <c r="M265" s="151"/>
      <c r="N265" s="154"/>
      <c r="O265" s="9">
        <v>10</v>
      </c>
      <c r="P265" s="1" t="s">
        <v>695</v>
      </c>
      <c r="Q265" s="4">
        <v>85330527.866400003</v>
      </c>
      <c r="R265" s="4">
        <f t="shared" si="50"/>
        <v>-6627083.4100000001</v>
      </c>
      <c r="S265" s="4">
        <v>17475313.8508</v>
      </c>
      <c r="T265" s="4">
        <v>9597354.8791000005</v>
      </c>
      <c r="U265" s="4">
        <v>12554104.777799999</v>
      </c>
      <c r="V265" s="4">
        <v>69940320.087300003</v>
      </c>
      <c r="W265" s="5">
        <f t="shared" ref="W265:W328" si="54">Q265+R265+S265+T265+U265+V265</f>
        <v>188270538.05140001</v>
      </c>
    </row>
    <row r="266" spans="1:23" ht="25" customHeight="1" x14ac:dyDescent="0.25">
      <c r="A266" s="159"/>
      <c r="B266" s="154"/>
      <c r="C266" s="1">
        <v>5</v>
      </c>
      <c r="D266" s="1" t="s">
        <v>318</v>
      </c>
      <c r="E266" s="4">
        <v>71870692.409799993</v>
      </c>
      <c r="F266" s="4">
        <f t="shared" si="52"/>
        <v>-6627083.4100000001</v>
      </c>
      <c r="G266" s="4">
        <v>14718799.214500001</v>
      </c>
      <c r="H266" s="4">
        <v>8083490.841</v>
      </c>
      <c r="I266" s="4">
        <v>10573850.010399999</v>
      </c>
      <c r="J266" s="4">
        <v>49142388.073100001</v>
      </c>
      <c r="K266" s="5">
        <f t="shared" si="53"/>
        <v>147762137.1388</v>
      </c>
      <c r="L266" s="8"/>
      <c r="M266" s="151"/>
      <c r="N266" s="154"/>
      <c r="O266" s="9">
        <v>11</v>
      </c>
      <c r="P266" s="1" t="s">
        <v>888</v>
      </c>
      <c r="Q266" s="4">
        <v>61714091.561499998</v>
      </c>
      <c r="R266" s="4">
        <f t="shared" si="50"/>
        <v>-6627083.4100000001</v>
      </c>
      <c r="S266" s="4">
        <v>12638772.383300001</v>
      </c>
      <c r="T266" s="4">
        <v>6941150.5186999999</v>
      </c>
      <c r="U266" s="4">
        <v>9079577.8616000004</v>
      </c>
      <c r="V266" s="4">
        <v>52165610.6065</v>
      </c>
      <c r="W266" s="5">
        <f t="shared" si="54"/>
        <v>135912119.52160001</v>
      </c>
    </row>
    <row r="267" spans="1:23" ht="25" customHeight="1" x14ac:dyDescent="0.25">
      <c r="A267" s="159"/>
      <c r="B267" s="154"/>
      <c r="C267" s="1">
        <v>6</v>
      </c>
      <c r="D267" s="1" t="s">
        <v>319</v>
      </c>
      <c r="E267" s="4">
        <v>73265577.818000004</v>
      </c>
      <c r="F267" s="4">
        <f t="shared" si="52"/>
        <v>-6627083.4100000001</v>
      </c>
      <c r="G267" s="4">
        <v>15004465.562799999</v>
      </c>
      <c r="H267" s="4">
        <v>8240377.3693000004</v>
      </c>
      <c r="I267" s="4">
        <v>10779070.088199999</v>
      </c>
      <c r="J267" s="4">
        <v>50588761.685699999</v>
      </c>
      <c r="K267" s="5">
        <f t="shared" si="53"/>
        <v>151251169.11400002</v>
      </c>
      <c r="L267" s="8"/>
      <c r="M267" s="151"/>
      <c r="N267" s="154"/>
      <c r="O267" s="9">
        <v>12</v>
      </c>
      <c r="P267" s="1" t="s">
        <v>696</v>
      </c>
      <c r="Q267" s="4">
        <v>64360416.111199997</v>
      </c>
      <c r="R267" s="4">
        <f t="shared" si="50"/>
        <v>-6627083.4100000001</v>
      </c>
      <c r="S267" s="4">
        <v>13180727.920399999</v>
      </c>
      <c r="T267" s="4">
        <v>7238789.7863999996</v>
      </c>
      <c r="U267" s="4">
        <v>9468913.7358999997</v>
      </c>
      <c r="V267" s="4">
        <v>51978863.633699998</v>
      </c>
      <c r="W267" s="5">
        <f t="shared" si="54"/>
        <v>139600627.77759999</v>
      </c>
    </row>
    <row r="268" spans="1:23" ht="25" customHeight="1" x14ac:dyDescent="0.25">
      <c r="A268" s="159"/>
      <c r="B268" s="154"/>
      <c r="C268" s="1">
        <v>7</v>
      </c>
      <c r="D268" s="1" t="s">
        <v>320</v>
      </c>
      <c r="E268" s="4">
        <v>60371291.067900002</v>
      </c>
      <c r="F268" s="4">
        <f t="shared" si="52"/>
        <v>-6627083.4100000001</v>
      </c>
      <c r="G268" s="4">
        <v>12363772.794600001</v>
      </c>
      <c r="H268" s="4">
        <v>6790122.1212999998</v>
      </c>
      <c r="I268" s="4">
        <v>8882020.6857999992</v>
      </c>
      <c r="J268" s="4">
        <v>42076979.156000003</v>
      </c>
      <c r="K268" s="5">
        <f t="shared" si="53"/>
        <v>123857102.41560002</v>
      </c>
      <c r="L268" s="8"/>
      <c r="M268" s="151"/>
      <c r="N268" s="154"/>
      <c r="O268" s="9">
        <v>13</v>
      </c>
      <c r="P268" s="1" t="s">
        <v>697</v>
      </c>
      <c r="Q268" s="4">
        <v>63092720.829000004</v>
      </c>
      <c r="R268" s="4">
        <f t="shared" si="50"/>
        <v>-6627083.4100000001</v>
      </c>
      <c r="S268" s="4">
        <v>12921109.5461</v>
      </c>
      <c r="T268" s="4">
        <v>7096208.6749999998</v>
      </c>
      <c r="U268" s="4">
        <v>9282406.2830999997</v>
      </c>
      <c r="V268" s="4">
        <v>52193518.739100002</v>
      </c>
      <c r="W268" s="5">
        <f t="shared" si="54"/>
        <v>137958880.66229999</v>
      </c>
    </row>
    <row r="269" spans="1:23" ht="25" customHeight="1" x14ac:dyDescent="0.25">
      <c r="A269" s="159"/>
      <c r="B269" s="154"/>
      <c r="C269" s="1">
        <v>8</v>
      </c>
      <c r="D269" s="1" t="s">
        <v>321</v>
      </c>
      <c r="E269" s="4">
        <v>74372601.1206</v>
      </c>
      <c r="F269" s="4">
        <f t="shared" si="52"/>
        <v>-6627083.4100000001</v>
      </c>
      <c r="G269" s="4">
        <v>15231179.027899999</v>
      </c>
      <c r="H269" s="4">
        <v>8364887.2693999996</v>
      </c>
      <c r="I269" s="4">
        <v>10941938.956800001</v>
      </c>
      <c r="J269" s="4">
        <v>48532466.720100001</v>
      </c>
      <c r="K269" s="5">
        <f t="shared" si="53"/>
        <v>150815989.6848</v>
      </c>
      <c r="L269" s="8"/>
      <c r="M269" s="151"/>
      <c r="N269" s="154"/>
      <c r="O269" s="9">
        <v>14</v>
      </c>
      <c r="P269" s="1" t="s">
        <v>698</v>
      </c>
      <c r="Q269" s="4">
        <v>93709344.393600002</v>
      </c>
      <c r="R269" s="4">
        <f t="shared" si="50"/>
        <v>-6627083.4100000001</v>
      </c>
      <c r="S269" s="4">
        <v>19191258.3336</v>
      </c>
      <c r="T269" s="4">
        <v>10539742.998500001</v>
      </c>
      <c r="U269" s="4">
        <v>13786823.5155</v>
      </c>
      <c r="V269" s="4">
        <v>69486763.449200004</v>
      </c>
      <c r="W269" s="5">
        <f t="shared" si="54"/>
        <v>200086849.28040001</v>
      </c>
    </row>
    <row r="270" spans="1:23" ht="25" customHeight="1" x14ac:dyDescent="0.25">
      <c r="A270" s="159"/>
      <c r="B270" s="154"/>
      <c r="C270" s="1">
        <v>9</v>
      </c>
      <c r="D270" s="1" t="s">
        <v>322</v>
      </c>
      <c r="E270" s="4">
        <v>79575727.035600007</v>
      </c>
      <c r="F270" s="4">
        <f t="shared" si="52"/>
        <v>-6627083.4100000001</v>
      </c>
      <c r="G270" s="4">
        <v>16296756.150699999</v>
      </c>
      <c r="H270" s="4">
        <v>8950096.8904999997</v>
      </c>
      <c r="I270" s="4">
        <v>11707439.7634</v>
      </c>
      <c r="J270" s="4">
        <v>54697096.1215</v>
      </c>
      <c r="K270" s="5">
        <f t="shared" si="53"/>
        <v>164600032.5517</v>
      </c>
      <c r="L270" s="8"/>
      <c r="M270" s="151"/>
      <c r="N270" s="154"/>
      <c r="O270" s="9">
        <v>15</v>
      </c>
      <c r="P270" s="1" t="s">
        <v>889</v>
      </c>
      <c r="Q270" s="4">
        <v>63901018.286399998</v>
      </c>
      <c r="R270" s="4">
        <f t="shared" si="50"/>
        <v>-6627083.4100000001</v>
      </c>
      <c r="S270" s="4">
        <v>13086645.282299999</v>
      </c>
      <c r="T270" s="4">
        <v>7187120.0725999996</v>
      </c>
      <c r="U270" s="4">
        <v>9401325.6338</v>
      </c>
      <c r="V270" s="4">
        <v>53674530.104999997</v>
      </c>
      <c r="W270" s="5">
        <f t="shared" si="54"/>
        <v>140623555.97009999</v>
      </c>
    </row>
    <row r="271" spans="1:23" ht="25" customHeight="1" x14ac:dyDescent="0.25">
      <c r="A271" s="159"/>
      <c r="B271" s="154"/>
      <c r="C271" s="1">
        <v>10</v>
      </c>
      <c r="D271" s="1" t="s">
        <v>323</v>
      </c>
      <c r="E271" s="4">
        <v>69487084.649800003</v>
      </c>
      <c r="F271" s="4">
        <f t="shared" si="52"/>
        <v>-6627083.4100000001</v>
      </c>
      <c r="G271" s="4">
        <v>14230646.9114</v>
      </c>
      <c r="H271" s="4">
        <v>7815400.04</v>
      </c>
      <c r="I271" s="4">
        <v>10223165.8846</v>
      </c>
      <c r="J271" s="4">
        <v>47368737.174400002</v>
      </c>
      <c r="K271" s="5">
        <f t="shared" si="53"/>
        <v>142497951.25020003</v>
      </c>
      <c r="L271" s="8"/>
      <c r="M271" s="151"/>
      <c r="N271" s="154"/>
      <c r="O271" s="9">
        <v>16</v>
      </c>
      <c r="P271" s="1" t="s">
        <v>699</v>
      </c>
      <c r="Q271" s="4">
        <v>67055048.465999998</v>
      </c>
      <c r="R271" s="4">
        <f t="shared" si="50"/>
        <v>-6627083.4100000001</v>
      </c>
      <c r="S271" s="4">
        <v>13732576.6818</v>
      </c>
      <c r="T271" s="4">
        <v>7541862.3634000001</v>
      </c>
      <c r="U271" s="4">
        <v>9865356.8115999997</v>
      </c>
      <c r="V271" s="4">
        <v>54102751.7007</v>
      </c>
      <c r="W271" s="5">
        <f t="shared" si="54"/>
        <v>145670512.6135</v>
      </c>
    </row>
    <row r="272" spans="1:23" ht="25" customHeight="1" x14ac:dyDescent="0.25">
      <c r="A272" s="159"/>
      <c r="B272" s="154"/>
      <c r="C272" s="1">
        <v>11</v>
      </c>
      <c r="D272" s="1" t="s">
        <v>324</v>
      </c>
      <c r="E272" s="4">
        <v>74466868.390599996</v>
      </c>
      <c r="F272" s="4">
        <f t="shared" si="52"/>
        <v>-6627083.4100000001</v>
      </c>
      <c r="G272" s="4">
        <v>15250484.5469</v>
      </c>
      <c r="H272" s="4">
        <v>8375489.7637999998</v>
      </c>
      <c r="I272" s="4">
        <v>10955807.8642</v>
      </c>
      <c r="J272" s="4">
        <v>49455018.537799999</v>
      </c>
      <c r="K272" s="5">
        <f t="shared" si="53"/>
        <v>151876585.69330001</v>
      </c>
      <c r="L272" s="8"/>
      <c r="M272" s="151"/>
      <c r="N272" s="154"/>
      <c r="O272" s="9">
        <v>17</v>
      </c>
      <c r="P272" s="1" t="s">
        <v>700</v>
      </c>
      <c r="Q272" s="4">
        <v>87608551.7808</v>
      </c>
      <c r="R272" s="4">
        <f t="shared" si="50"/>
        <v>-6627083.4100000001</v>
      </c>
      <c r="S272" s="4">
        <v>17941843.050299998</v>
      </c>
      <c r="T272" s="4">
        <v>9853570.3798999991</v>
      </c>
      <c r="U272" s="4">
        <v>12889255.0649</v>
      </c>
      <c r="V272" s="4">
        <v>67400976.910799995</v>
      </c>
      <c r="W272" s="5">
        <f t="shared" si="54"/>
        <v>189067113.77669999</v>
      </c>
    </row>
    <row r="273" spans="1:23" ht="25" customHeight="1" x14ac:dyDescent="0.25">
      <c r="A273" s="159"/>
      <c r="B273" s="154"/>
      <c r="C273" s="1">
        <v>12</v>
      </c>
      <c r="D273" s="1" t="s">
        <v>325</v>
      </c>
      <c r="E273" s="4">
        <v>52257890.910899997</v>
      </c>
      <c r="F273" s="4">
        <f t="shared" si="52"/>
        <v>-6627083.4100000001</v>
      </c>
      <c r="G273" s="4">
        <v>10702184.4079</v>
      </c>
      <c r="H273" s="4">
        <v>5877586.0977999996</v>
      </c>
      <c r="I273" s="4">
        <v>7688350.8677000003</v>
      </c>
      <c r="J273" s="4">
        <v>37093695.071999997</v>
      </c>
      <c r="K273" s="5">
        <f t="shared" si="53"/>
        <v>106992623.9463</v>
      </c>
      <c r="L273" s="8"/>
      <c r="M273" s="151"/>
      <c r="N273" s="154"/>
      <c r="O273" s="9">
        <v>18</v>
      </c>
      <c r="P273" s="1" t="s">
        <v>701</v>
      </c>
      <c r="Q273" s="4">
        <v>75752940.777999997</v>
      </c>
      <c r="R273" s="4">
        <f t="shared" si="50"/>
        <v>-6627083.4100000001</v>
      </c>
      <c r="S273" s="4">
        <v>15513866.470899999</v>
      </c>
      <c r="T273" s="4">
        <v>8520137.7978000008</v>
      </c>
      <c r="U273" s="4">
        <v>11145019.0165</v>
      </c>
      <c r="V273" s="4">
        <v>54706339.293200001</v>
      </c>
      <c r="W273" s="5">
        <f t="shared" si="54"/>
        <v>159011219.94639999</v>
      </c>
    </row>
    <row r="274" spans="1:23" ht="25" customHeight="1" x14ac:dyDescent="0.25">
      <c r="A274" s="159"/>
      <c r="B274" s="154"/>
      <c r="C274" s="1">
        <v>13</v>
      </c>
      <c r="D274" s="1" t="s">
        <v>326</v>
      </c>
      <c r="E274" s="4">
        <v>66233350.397600003</v>
      </c>
      <c r="F274" s="4">
        <f t="shared" si="52"/>
        <v>-6627083.4100000001</v>
      </c>
      <c r="G274" s="4">
        <v>13564296.559800001</v>
      </c>
      <c r="H274" s="4">
        <v>7449443.7629000004</v>
      </c>
      <c r="I274" s="4">
        <v>9744465.9193999991</v>
      </c>
      <c r="J274" s="4">
        <v>45566980.213</v>
      </c>
      <c r="K274" s="5">
        <f t="shared" si="53"/>
        <v>135931453.4427</v>
      </c>
      <c r="L274" s="8"/>
      <c r="M274" s="151"/>
      <c r="N274" s="154"/>
      <c r="O274" s="9">
        <v>19</v>
      </c>
      <c r="P274" s="1" t="s">
        <v>702</v>
      </c>
      <c r="Q274" s="4">
        <v>69542307.219400004</v>
      </c>
      <c r="R274" s="4">
        <f t="shared" si="50"/>
        <v>-6627083.4100000001</v>
      </c>
      <c r="S274" s="4">
        <v>14241956.2489</v>
      </c>
      <c r="T274" s="4">
        <v>7821611.0714999996</v>
      </c>
      <c r="U274" s="4">
        <v>10231290.4087</v>
      </c>
      <c r="V274" s="4">
        <v>52165709.571500003</v>
      </c>
      <c r="W274" s="5">
        <f t="shared" si="54"/>
        <v>147375791.11000001</v>
      </c>
    </row>
    <row r="275" spans="1:23" ht="25" customHeight="1" x14ac:dyDescent="0.25">
      <c r="A275" s="159"/>
      <c r="B275" s="154"/>
      <c r="C275" s="1">
        <v>14</v>
      </c>
      <c r="D275" s="1" t="s">
        <v>327</v>
      </c>
      <c r="E275" s="4">
        <v>64632963.219999999</v>
      </c>
      <c r="F275" s="4">
        <f t="shared" si="52"/>
        <v>-6627083.4100000001</v>
      </c>
      <c r="G275" s="4">
        <v>13236544.360099999</v>
      </c>
      <c r="H275" s="4">
        <v>7269443.8956000004</v>
      </c>
      <c r="I275" s="4">
        <v>9509011.7529000007</v>
      </c>
      <c r="J275" s="4">
        <v>44043413.893100001</v>
      </c>
      <c r="K275" s="5">
        <f t="shared" si="53"/>
        <v>132064293.71170002</v>
      </c>
      <c r="L275" s="8"/>
      <c r="M275" s="151"/>
      <c r="N275" s="154"/>
      <c r="O275" s="9">
        <v>20</v>
      </c>
      <c r="P275" s="1" t="s">
        <v>703</v>
      </c>
      <c r="Q275" s="4">
        <v>62792738.063000001</v>
      </c>
      <c r="R275" s="4">
        <f t="shared" si="50"/>
        <v>-6627083.4100000001</v>
      </c>
      <c r="S275" s="4">
        <v>12859674.405400001</v>
      </c>
      <c r="T275" s="4">
        <v>7062468.8032999998</v>
      </c>
      <c r="U275" s="4">
        <v>9238271.8429000005</v>
      </c>
      <c r="V275" s="4">
        <v>50065573.106700003</v>
      </c>
      <c r="W275" s="5">
        <f t="shared" si="54"/>
        <v>135391642.81130001</v>
      </c>
    </row>
    <row r="276" spans="1:23" ht="25" customHeight="1" x14ac:dyDescent="0.25">
      <c r="A276" s="159"/>
      <c r="B276" s="154"/>
      <c r="C276" s="1">
        <v>15</v>
      </c>
      <c r="D276" s="1" t="s">
        <v>328</v>
      </c>
      <c r="E276" s="4">
        <v>69319724.886600003</v>
      </c>
      <c r="F276" s="4">
        <f t="shared" si="52"/>
        <v>-6627083.4100000001</v>
      </c>
      <c r="G276" s="4">
        <v>14196372.3738</v>
      </c>
      <c r="H276" s="4">
        <v>7796576.6354999999</v>
      </c>
      <c r="I276" s="4">
        <v>10198543.372</v>
      </c>
      <c r="J276" s="4">
        <v>47283726.231299996</v>
      </c>
      <c r="K276" s="5">
        <f t="shared" si="53"/>
        <v>142167860.08919999</v>
      </c>
      <c r="L276" s="8"/>
      <c r="M276" s="151"/>
      <c r="N276" s="154"/>
      <c r="O276" s="9">
        <v>21</v>
      </c>
      <c r="P276" s="1" t="s">
        <v>704</v>
      </c>
      <c r="Q276" s="4">
        <v>77548661.687099993</v>
      </c>
      <c r="R276" s="4">
        <f t="shared" si="50"/>
        <v>-6627083.4100000001</v>
      </c>
      <c r="S276" s="4">
        <v>15881622.153000001</v>
      </c>
      <c r="T276" s="4">
        <v>8722107.3772999998</v>
      </c>
      <c r="U276" s="4">
        <v>11409211.3168</v>
      </c>
      <c r="V276" s="4">
        <v>61865962.8992</v>
      </c>
      <c r="W276" s="5">
        <f t="shared" si="54"/>
        <v>168800482.02339998</v>
      </c>
    </row>
    <row r="277" spans="1:23" ht="25" customHeight="1" x14ac:dyDescent="0.25">
      <c r="A277" s="159"/>
      <c r="B277" s="155"/>
      <c r="C277" s="1">
        <v>16</v>
      </c>
      <c r="D277" s="1" t="s">
        <v>329</v>
      </c>
      <c r="E277" s="4">
        <v>67384179.295699999</v>
      </c>
      <c r="F277" s="4">
        <f t="shared" si="52"/>
        <v>-6627083.4100000001</v>
      </c>
      <c r="G277" s="4">
        <v>13799981.216700001</v>
      </c>
      <c r="H277" s="4">
        <v>7578880.5965</v>
      </c>
      <c r="I277" s="4">
        <v>9913779.6096999999</v>
      </c>
      <c r="J277" s="4">
        <v>46067842.125600003</v>
      </c>
      <c r="K277" s="5">
        <f t="shared" si="53"/>
        <v>138117579.43419999</v>
      </c>
      <c r="L277" s="8"/>
      <c r="M277" s="151"/>
      <c r="N277" s="154"/>
      <c r="O277" s="9">
        <v>22</v>
      </c>
      <c r="P277" s="1" t="s">
        <v>705</v>
      </c>
      <c r="Q277" s="4">
        <v>71830582.3257</v>
      </c>
      <c r="R277" s="4">
        <f t="shared" si="50"/>
        <v>-6627083.4100000001</v>
      </c>
      <c r="S277" s="4">
        <v>14710584.847100001</v>
      </c>
      <c r="T277" s="4">
        <v>8078979.5515000001</v>
      </c>
      <c r="U277" s="4">
        <v>10567948.884400001</v>
      </c>
      <c r="V277" s="4">
        <v>56616858.799900003</v>
      </c>
      <c r="W277" s="5">
        <f t="shared" si="54"/>
        <v>155177870.99860001</v>
      </c>
    </row>
    <row r="278" spans="1:23" ht="25" customHeight="1" x14ac:dyDescent="0.3">
      <c r="A278" s="1"/>
      <c r="B278" s="156" t="s">
        <v>864</v>
      </c>
      <c r="C278" s="157"/>
      <c r="D278" s="158"/>
      <c r="E278" s="11">
        <f>SUM(E262:E277)</f>
        <v>1116301186.1847003</v>
      </c>
      <c r="F278" s="11">
        <f t="shared" ref="F278:K278" si="55">SUM(F262:F277)</f>
        <v>-106033334.55999997</v>
      </c>
      <c r="G278" s="11">
        <f t="shared" si="55"/>
        <v>228613534.5499</v>
      </c>
      <c r="H278" s="11">
        <f t="shared" si="55"/>
        <v>125553408.653</v>
      </c>
      <c r="I278" s="11">
        <f t="shared" si="55"/>
        <v>164233861.0271</v>
      </c>
      <c r="J278" s="11">
        <f t="shared" si="55"/>
        <v>760525534.42000008</v>
      </c>
      <c r="K278" s="11">
        <f t="shared" si="55"/>
        <v>2289194190.2746997</v>
      </c>
      <c r="L278" s="8"/>
      <c r="M278" s="151"/>
      <c r="N278" s="154"/>
      <c r="O278" s="9">
        <v>23</v>
      </c>
      <c r="P278" s="1" t="s">
        <v>706</v>
      </c>
      <c r="Q278" s="4">
        <v>74362697.496800005</v>
      </c>
      <c r="R278" s="4">
        <f t="shared" si="50"/>
        <v>-6627083.4100000001</v>
      </c>
      <c r="S278" s="4">
        <v>15229150.809699999</v>
      </c>
      <c r="T278" s="4">
        <v>8363773.3820000002</v>
      </c>
      <c r="U278" s="4">
        <v>10940481.9035</v>
      </c>
      <c r="V278" s="4">
        <v>61640619.572800003</v>
      </c>
      <c r="W278" s="5">
        <f t="shared" si="54"/>
        <v>163909639.75480002</v>
      </c>
    </row>
    <row r="279" spans="1:23" ht="25" customHeight="1" x14ac:dyDescent="0.25">
      <c r="A279" s="159">
        <v>14</v>
      </c>
      <c r="B279" s="153" t="s">
        <v>50</v>
      </c>
      <c r="C279" s="1">
        <v>1</v>
      </c>
      <c r="D279" s="1" t="s">
        <v>330</v>
      </c>
      <c r="E279" s="4">
        <v>84410288.6479</v>
      </c>
      <c r="F279" s="4">
        <f>-6627083.41</f>
        <v>-6627083.4100000001</v>
      </c>
      <c r="G279" s="4">
        <v>17286852.938099999</v>
      </c>
      <c r="H279" s="4">
        <v>9493853.0894000009</v>
      </c>
      <c r="I279" s="4">
        <v>12418716.191099999</v>
      </c>
      <c r="J279" s="4">
        <v>51913482.224799998</v>
      </c>
      <c r="K279" s="5">
        <f t="shared" si="53"/>
        <v>168896109.68129998</v>
      </c>
      <c r="L279" s="8"/>
      <c r="M279" s="151"/>
      <c r="N279" s="154"/>
      <c r="O279" s="9">
        <v>24</v>
      </c>
      <c r="P279" s="1" t="s">
        <v>707</v>
      </c>
      <c r="Q279" s="4">
        <v>63659892.1712</v>
      </c>
      <c r="R279" s="4">
        <f t="shared" si="50"/>
        <v>-6627083.4100000001</v>
      </c>
      <c r="S279" s="4">
        <v>13037263.7228</v>
      </c>
      <c r="T279" s="4">
        <v>7159999.9672999997</v>
      </c>
      <c r="U279" s="4">
        <v>9365850.3754999992</v>
      </c>
      <c r="V279" s="4">
        <v>51951450.326099999</v>
      </c>
      <c r="W279" s="5">
        <f t="shared" si="54"/>
        <v>138547373.15289998</v>
      </c>
    </row>
    <row r="280" spans="1:23" ht="25" customHeight="1" x14ac:dyDescent="0.25">
      <c r="A280" s="159"/>
      <c r="B280" s="154"/>
      <c r="C280" s="1">
        <v>2</v>
      </c>
      <c r="D280" s="1" t="s">
        <v>331</v>
      </c>
      <c r="E280" s="4">
        <v>71121734.508699998</v>
      </c>
      <c r="F280" s="4">
        <f t="shared" ref="F280:F295" si="56">-6627083.41</f>
        <v>-6627083.4100000001</v>
      </c>
      <c r="G280" s="4">
        <v>14565415.9564</v>
      </c>
      <c r="H280" s="4">
        <v>7999253.5235000001</v>
      </c>
      <c r="I280" s="4">
        <v>10463660.8882</v>
      </c>
      <c r="J280" s="4">
        <v>45539047.003399998</v>
      </c>
      <c r="K280" s="5">
        <f t="shared" si="53"/>
        <v>143062028.4702</v>
      </c>
      <c r="L280" s="8"/>
      <c r="M280" s="151"/>
      <c r="N280" s="154"/>
      <c r="O280" s="9">
        <v>25</v>
      </c>
      <c r="P280" s="1" t="s">
        <v>708</v>
      </c>
      <c r="Q280" s="4">
        <v>58255071.037299998</v>
      </c>
      <c r="R280" s="4">
        <f t="shared" si="50"/>
        <v>-6627083.4100000001</v>
      </c>
      <c r="S280" s="4">
        <v>11930380.313200001</v>
      </c>
      <c r="T280" s="4">
        <v>6552105.1402000003</v>
      </c>
      <c r="U280" s="4">
        <v>8570675.5123999994</v>
      </c>
      <c r="V280" s="4">
        <v>48425228.0757</v>
      </c>
      <c r="W280" s="5">
        <f t="shared" si="54"/>
        <v>127106376.6688</v>
      </c>
    </row>
    <row r="281" spans="1:23" ht="25" customHeight="1" x14ac:dyDescent="0.25">
      <c r="A281" s="159"/>
      <c r="B281" s="154"/>
      <c r="C281" s="1">
        <v>3</v>
      </c>
      <c r="D281" s="1" t="s">
        <v>332</v>
      </c>
      <c r="E281" s="4">
        <v>96270805.794300005</v>
      </c>
      <c r="F281" s="4">
        <f t="shared" si="56"/>
        <v>-6627083.4100000001</v>
      </c>
      <c r="G281" s="4">
        <v>19715834.273899999</v>
      </c>
      <c r="H281" s="4">
        <v>10827837.478700001</v>
      </c>
      <c r="I281" s="4">
        <v>14163674.0474</v>
      </c>
      <c r="J281" s="4">
        <v>59925194.561899997</v>
      </c>
      <c r="K281" s="5">
        <f t="shared" si="53"/>
        <v>194276262.7462</v>
      </c>
      <c r="L281" s="8"/>
      <c r="M281" s="151"/>
      <c r="N281" s="154"/>
      <c r="O281" s="9">
        <v>26</v>
      </c>
      <c r="P281" s="1" t="s">
        <v>709</v>
      </c>
      <c r="Q281" s="4">
        <v>77220414.747299999</v>
      </c>
      <c r="R281" s="4">
        <f t="shared" si="50"/>
        <v>-6627083.4100000001</v>
      </c>
      <c r="S281" s="4">
        <v>15814398.6348</v>
      </c>
      <c r="T281" s="4">
        <v>8685188.5576000009</v>
      </c>
      <c r="U281" s="4">
        <v>11360918.5595</v>
      </c>
      <c r="V281" s="4">
        <v>62036974.435500003</v>
      </c>
      <c r="W281" s="5">
        <f t="shared" si="54"/>
        <v>168490811.52470002</v>
      </c>
    </row>
    <row r="282" spans="1:23" ht="25" customHeight="1" x14ac:dyDescent="0.25">
      <c r="A282" s="159"/>
      <c r="B282" s="154"/>
      <c r="C282" s="1">
        <v>4</v>
      </c>
      <c r="D282" s="1" t="s">
        <v>333</v>
      </c>
      <c r="E282" s="4">
        <v>90498093.878399998</v>
      </c>
      <c r="F282" s="4">
        <f t="shared" si="56"/>
        <v>-6627083.4100000001</v>
      </c>
      <c r="G282" s="4">
        <v>18533608.463</v>
      </c>
      <c r="H282" s="4">
        <v>10178564.982000001</v>
      </c>
      <c r="I282" s="4">
        <v>13314373.8959</v>
      </c>
      <c r="J282" s="4">
        <v>56536929.534599997</v>
      </c>
      <c r="K282" s="5">
        <f t="shared" si="53"/>
        <v>182434487.3439</v>
      </c>
      <c r="L282" s="8"/>
      <c r="M282" s="151"/>
      <c r="N282" s="154"/>
      <c r="O282" s="9">
        <v>27</v>
      </c>
      <c r="P282" s="1" t="s">
        <v>710</v>
      </c>
      <c r="Q282" s="4">
        <v>84133800.157900006</v>
      </c>
      <c r="R282" s="4">
        <f t="shared" si="50"/>
        <v>-6627083.4100000001</v>
      </c>
      <c r="S282" s="4">
        <v>17230229.320999999</v>
      </c>
      <c r="T282" s="4">
        <v>9462755.6822999995</v>
      </c>
      <c r="U282" s="4">
        <v>12378038.305299999</v>
      </c>
      <c r="V282" s="4">
        <v>68205859.332300007</v>
      </c>
      <c r="W282" s="5">
        <f t="shared" si="54"/>
        <v>184783599.38880002</v>
      </c>
    </row>
    <row r="283" spans="1:23" ht="25" customHeight="1" x14ac:dyDescent="0.25">
      <c r="A283" s="159"/>
      <c r="B283" s="154"/>
      <c r="C283" s="1">
        <v>5</v>
      </c>
      <c r="D283" s="1" t="s">
        <v>334</v>
      </c>
      <c r="E283" s="4">
        <v>87501234.7755</v>
      </c>
      <c r="F283" s="4">
        <f t="shared" si="56"/>
        <v>-6627083.4100000001</v>
      </c>
      <c r="G283" s="4">
        <v>17919865.003400002</v>
      </c>
      <c r="H283" s="4">
        <v>9841500.1465000007</v>
      </c>
      <c r="I283" s="4">
        <v>12873466.238</v>
      </c>
      <c r="J283" s="4">
        <v>51971772.6153</v>
      </c>
      <c r="K283" s="5">
        <f t="shared" si="53"/>
        <v>173480755.36870003</v>
      </c>
      <c r="L283" s="8"/>
      <c r="M283" s="151"/>
      <c r="N283" s="154"/>
      <c r="O283" s="9">
        <v>28</v>
      </c>
      <c r="P283" s="1" t="s">
        <v>711</v>
      </c>
      <c r="Q283" s="4">
        <v>64438492.182599999</v>
      </c>
      <c r="R283" s="4">
        <f t="shared" si="50"/>
        <v>-6627083.4100000001</v>
      </c>
      <c r="S283" s="4">
        <v>13196717.5537</v>
      </c>
      <c r="T283" s="4">
        <v>7247571.2130000005</v>
      </c>
      <c r="U283" s="4">
        <v>9480400.5414000005</v>
      </c>
      <c r="V283" s="4">
        <v>52310297.450199999</v>
      </c>
      <c r="W283" s="5">
        <f t="shared" si="54"/>
        <v>140046395.5309</v>
      </c>
    </row>
    <row r="284" spans="1:23" ht="25" customHeight="1" x14ac:dyDescent="0.25">
      <c r="A284" s="159"/>
      <c r="B284" s="154"/>
      <c r="C284" s="1">
        <v>6</v>
      </c>
      <c r="D284" s="1" t="s">
        <v>335</v>
      </c>
      <c r="E284" s="4">
        <v>84129661.736300007</v>
      </c>
      <c r="F284" s="4">
        <f t="shared" si="56"/>
        <v>-6627083.4100000001</v>
      </c>
      <c r="G284" s="4">
        <v>17229381.790600002</v>
      </c>
      <c r="H284" s="4">
        <v>9462290.2228999995</v>
      </c>
      <c r="I284" s="4">
        <v>12377429.4472</v>
      </c>
      <c r="J284" s="4">
        <v>49101292.517300002</v>
      </c>
      <c r="K284" s="5">
        <f t="shared" si="53"/>
        <v>165672972.30430001</v>
      </c>
      <c r="L284" s="8"/>
      <c r="M284" s="151"/>
      <c r="N284" s="154"/>
      <c r="O284" s="9">
        <v>29</v>
      </c>
      <c r="P284" s="1" t="s">
        <v>712</v>
      </c>
      <c r="Q284" s="4">
        <v>77494754.664499998</v>
      </c>
      <c r="R284" s="4">
        <f t="shared" si="50"/>
        <v>-6627083.4100000001</v>
      </c>
      <c r="S284" s="4">
        <v>15870582.2337</v>
      </c>
      <c r="T284" s="4">
        <v>8716044.3089000005</v>
      </c>
      <c r="U284" s="4">
        <v>11401280.340299999</v>
      </c>
      <c r="V284" s="4">
        <v>56881194.340000004</v>
      </c>
      <c r="W284" s="5">
        <f t="shared" si="54"/>
        <v>163736772.4774</v>
      </c>
    </row>
    <row r="285" spans="1:23" ht="25" customHeight="1" x14ac:dyDescent="0.25">
      <c r="A285" s="159"/>
      <c r="B285" s="154"/>
      <c r="C285" s="1">
        <v>7</v>
      </c>
      <c r="D285" s="1" t="s">
        <v>336</v>
      </c>
      <c r="E285" s="4">
        <v>84944534.514400005</v>
      </c>
      <c r="F285" s="4">
        <f t="shared" si="56"/>
        <v>-6627083.4100000001</v>
      </c>
      <c r="G285" s="4">
        <v>17396264.123300001</v>
      </c>
      <c r="H285" s="4">
        <v>9553941.1645999998</v>
      </c>
      <c r="I285" s="4">
        <v>12497316.180500001</v>
      </c>
      <c r="J285" s="4">
        <v>53013379.339400001</v>
      </c>
      <c r="K285" s="5">
        <f t="shared" si="53"/>
        <v>170778351.9122</v>
      </c>
      <c r="L285" s="8"/>
      <c r="M285" s="151"/>
      <c r="N285" s="154"/>
      <c r="O285" s="9">
        <v>30</v>
      </c>
      <c r="P285" s="1" t="s">
        <v>66</v>
      </c>
      <c r="Q285" s="4">
        <v>65431430.139700003</v>
      </c>
      <c r="R285" s="4">
        <f t="shared" si="50"/>
        <v>-6627083.4100000001</v>
      </c>
      <c r="S285" s="4">
        <v>13400066.845799999</v>
      </c>
      <c r="T285" s="4">
        <v>7359249.6261</v>
      </c>
      <c r="U285" s="4">
        <v>9626484.8029999994</v>
      </c>
      <c r="V285" s="4">
        <v>54230713.457900003</v>
      </c>
      <c r="W285" s="5">
        <f t="shared" si="54"/>
        <v>143420861.46250001</v>
      </c>
    </row>
    <row r="286" spans="1:23" ht="25" customHeight="1" x14ac:dyDescent="0.25">
      <c r="A286" s="159"/>
      <c r="B286" s="154"/>
      <c r="C286" s="1">
        <v>8</v>
      </c>
      <c r="D286" s="1" t="s">
        <v>337</v>
      </c>
      <c r="E286" s="4">
        <v>91936937.365400001</v>
      </c>
      <c r="F286" s="4">
        <f t="shared" si="56"/>
        <v>-6627083.4100000001</v>
      </c>
      <c r="G286" s="4">
        <v>18828277.230999999</v>
      </c>
      <c r="H286" s="4">
        <v>10340395.5941</v>
      </c>
      <c r="I286" s="4">
        <v>13526061.2292</v>
      </c>
      <c r="J286" s="4">
        <v>57979740.406900004</v>
      </c>
      <c r="K286" s="5">
        <f t="shared" si="53"/>
        <v>185984328.41659999</v>
      </c>
      <c r="L286" s="8"/>
      <c r="M286" s="151"/>
      <c r="N286" s="154"/>
      <c r="O286" s="9">
        <v>31</v>
      </c>
      <c r="P286" s="1" t="s">
        <v>713</v>
      </c>
      <c r="Q286" s="4">
        <v>65717067.565700002</v>
      </c>
      <c r="R286" s="4">
        <f t="shared" si="50"/>
        <v>-6627083.4100000001</v>
      </c>
      <c r="S286" s="4">
        <v>13458564.124399999</v>
      </c>
      <c r="T286" s="4">
        <v>7391376.0387000004</v>
      </c>
      <c r="U286" s="4">
        <v>9668508.7101000007</v>
      </c>
      <c r="V286" s="4">
        <v>55456889.924599998</v>
      </c>
      <c r="W286" s="5">
        <f t="shared" si="54"/>
        <v>145065322.9535</v>
      </c>
    </row>
    <row r="287" spans="1:23" ht="25" customHeight="1" x14ac:dyDescent="0.25">
      <c r="A287" s="159"/>
      <c r="B287" s="154"/>
      <c r="C287" s="1">
        <v>9</v>
      </c>
      <c r="D287" s="1" t="s">
        <v>338</v>
      </c>
      <c r="E287" s="4">
        <v>83655841.435100004</v>
      </c>
      <c r="F287" s="4">
        <f t="shared" si="56"/>
        <v>-6627083.4100000001</v>
      </c>
      <c r="G287" s="4">
        <v>17132345.4932</v>
      </c>
      <c r="H287" s="4">
        <v>9408998.3741999995</v>
      </c>
      <c r="I287" s="4">
        <v>12307719.463500001</v>
      </c>
      <c r="J287" s="4">
        <v>46885465.956500001</v>
      </c>
      <c r="K287" s="5">
        <f t="shared" si="53"/>
        <v>162763287.3125</v>
      </c>
      <c r="L287" s="8"/>
      <c r="M287" s="151"/>
      <c r="N287" s="154"/>
      <c r="O287" s="9">
        <v>32</v>
      </c>
      <c r="P287" s="1" t="s">
        <v>714</v>
      </c>
      <c r="Q287" s="4">
        <v>65397949.921800002</v>
      </c>
      <c r="R287" s="4">
        <f t="shared" si="50"/>
        <v>-6627083.4100000001</v>
      </c>
      <c r="S287" s="4">
        <v>13393210.2456</v>
      </c>
      <c r="T287" s="4">
        <v>7355484.0155999996</v>
      </c>
      <c r="U287" s="4">
        <v>9621559.0844999999</v>
      </c>
      <c r="V287" s="4">
        <v>52882513.1347</v>
      </c>
      <c r="W287" s="5">
        <f t="shared" si="54"/>
        <v>142023632.99220002</v>
      </c>
    </row>
    <row r="288" spans="1:23" ht="25" customHeight="1" x14ac:dyDescent="0.25">
      <c r="A288" s="159"/>
      <c r="B288" s="154"/>
      <c r="C288" s="1">
        <v>10</v>
      </c>
      <c r="D288" s="1" t="s">
        <v>339</v>
      </c>
      <c r="E288" s="4">
        <v>78232224.859799996</v>
      </c>
      <c r="F288" s="4">
        <f t="shared" si="56"/>
        <v>-6627083.4100000001</v>
      </c>
      <c r="G288" s="4">
        <v>16021612.8606</v>
      </c>
      <c r="H288" s="4">
        <v>8798989.5731000006</v>
      </c>
      <c r="I288" s="4">
        <v>11509779.3539</v>
      </c>
      <c r="J288" s="4">
        <v>46993040.921700001</v>
      </c>
      <c r="K288" s="5">
        <f t="shared" si="53"/>
        <v>154928564.1591</v>
      </c>
      <c r="L288" s="8"/>
      <c r="M288" s="152"/>
      <c r="N288" s="155"/>
      <c r="O288" s="9">
        <v>33</v>
      </c>
      <c r="P288" s="1" t="s">
        <v>715</v>
      </c>
      <c r="Q288" s="4">
        <v>75383540.968199998</v>
      </c>
      <c r="R288" s="4">
        <f t="shared" si="50"/>
        <v>-6627083.4100000001</v>
      </c>
      <c r="S288" s="4">
        <v>15438215.0274</v>
      </c>
      <c r="T288" s="4">
        <v>8478590.4037999995</v>
      </c>
      <c r="U288" s="4">
        <v>11090671.7151</v>
      </c>
      <c r="V288" s="4">
        <v>56034251.789499998</v>
      </c>
      <c r="W288" s="5">
        <f t="shared" si="54"/>
        <v>159798186.49400002</v>
      </c>
    </row>
    <row r="289" spans="1:23" ht="25" customHeight="1" x14ac:dyDescent="0.3">
      <c r="A289" s="159"/>
      <c r="B289" s="154"/>
      <c r="C289" s="1">
        <v>11</v>
      </c>
      <c r="D289" s="1" t="s">
        <v>340</v>
      </c>
      <c r="E289" s="4">
        <v>81903880.676200002</v>
      </c>
      <c r="F289" s="4">
        <f t="shared" si="56"/>
        <v>-6627083.4100000001</v>
      </c>
      <c r="G289" s="4">
        <v>16773551.696</v>
      </c>
      <c r="H289" s="4">
        <v>9211950.6170000006</v>
      </c>
      <c r="I289" s="4">
        <v>12049965.298800001</v>
      </c>
      <c r="J289" s="4">
        <v>47028569.360100001</v>
      </c>
      <c r="K289" s="5">
        <f t="shared" si="53"/>
        <v>160340834.23809999</v>
      </c>
      <c r="L289" s="8"/>
      <c r="M289" s="15"/>
      <c r="N289" s="156" t="s">
        <v>881</v>
      </c>
      <c r="O289" s="157"/>
      <c r="P289" s="158"/>
      <c r="Q289" s="11">
        <f>SUM(Q256:Q288)</f>
        <v>2432561607.0173006</v>
      </c>
      <c r="R289" s="11">
        <f t="shared" ref="R289:W289" si="57">SUM(R256:R288)</f>
        <v>-218693752.52999991</v>
      </c>
      <c r="S289" s="11">
        <f t="shared" si="57"/>
        <v>498177833.96959996</v>
      </c>
      <c r="T289" s="11">
        <f t="shared" si="57"/>
        <v>273596772.35799998</v>
      </c>
      <c r="U289" s="11">
        <f t="shared" si="57"/>
        <v>357886374.97789997</v>
      </c>
      <c r="V289" s="11">
        <f t="shared" si="57"/>
        <v>1938523323.7914</v>
      </c>
      <c r="W289" s="11">
        <f t="shared" si="57"/>
        <v>5282052159.5841999</v>
      </c>
    </row>
    <row r="290" spans="1:23" ht="25" customHeight="1" x14ac:dyDescent="0.25">
      <c r="A290" s="159"/>
      <c r="B290" s="154"/>
      <c r="C290" s="1">
        <v>12</v>
      </c>
      <c r="D290" s="1" t="s">
        <v>341</v>
      </c>
      <c r="E290" s="4">
        <v>79522926.414199993</v>
      </c>
      <c r="F290" s="4">
        <f t="shared" si="56"/>
        <v>-6627083.4100000001</v>
      </c>
      <c r="G290" s="4">
        <v>16285942.817500001</v>
      </c>
      <c r="H290" s="4">
        <v>8944158.2620999999</v>
      </c>
      <c r="I290" s="4">
        <v>11699671.564300001</v>
      </c>
      <c r="J290" s="4">
        <v>46822821.105499998</v>
      </c>
      <c r="K290" s="5">
        <f t="shared" si="53"/>
        <v>156648436.7536</v>
      </c>
      <c r="L290" s="8"/>
      <c r="M290" s="150">
        <v>31</v>
      </c>
      <c r="N290" s="153" t="s">
        <v>67</v>
      </c>
      <c r="O290" s="9">
        <v>1</v>
      </c>
      <c r="P290" s="1" t="s">
        <v>716</v>
      </c>
      <c r="Q290" s="4">
        <v>88921425.174400002</v>
      </c>
      <c r="R290" s="4">
        <f>-6627083.41</f>
        <v>-6627083.4100000001</v>
      </c>
      <c r="S290" s="4">
        <v>18210713.7016</v>
      </c>
      <c r="T290" s="4">
        <v>10001232.795499999</v>
      </c>
      <c r="U290" s="4">
        <v>13082409.2684</v>
      </c>
      <c r="V290" s="4">
        <v>48220494.915899999</v>
      </c>
      <c r="W290" s="5">
        <f t="shared" si="54"/>
        <v>171809192.44580001</v>
      </c>
    </row>
    <row r="291" spans="1:23" ht="25" customHeight="1" x14ac:dyDescent="0.25">
      <c r="A291" s="159"/>
      <c r="B291" s="154"/>
      <c r="C291" s="1">
        <v>13</v>
      </c>
      <c r="D291" s="1" t="s">
        <v>342</v>
      </c>
      <c r="E291" s="4">
        <v>102992592.72149999</v>
      </c>
      <c r="F291" s="4">
        <f t="shared" si="56"/>
        <v>-6627083.4100000001</v>
      </c>
      <c r="G291" s="4">
        <v>21092426.440000001</v>
      </c>
      <c r="H291" s="4">
        <v>11583855.0046</v>
      </c>
      <c r="I291" s="4">
        <v>15152605.201199999</v>
      </c>
      <c r="J291" s="4">
        <v>62947981.809500001</v>
      </c>
      <c r="K291" s="5">
        <f t="shared" si="53"/>
        <v>207142377.76680002</v>
      </c>
      <c r="L291" s="8"/>
      <c r="M291" s="151"/>
      <c r="N291" s="154"/>
      <c r="O291" s="9">
        <v>2</v>
      </c>
      <c r="P291" s="1" t="s">
        <v>534</v>
      </c>
      <c r="Q291" s="4">
        <v>89699824.686399996</v>
      </c>
      <c r="R291" s="4">
        <f t="shared" ref="R291:R306" si="58">-6627083.41</f>
        <v>-6627083.4100000001</v>
      </c>
      <c r="S291" s="4">
        <v>18370126.471099999</v>
      </c>
      <c r="T291" s="4">
        <v>10088781.490499999</v>
      </c>
      <c r="U291" s="4">
        <v>13196929.936100001</v>
      </c>
      <c r="V291" s="4">
        <v>49367697.305</v>
      </c>
      <c r="W291" s="5">
        <f t="shared" si="54"/>
        <v>174096276.47910002</v>
      </c>
    </row>
    <row r="292" spans="1:23" ht="25" customHeight="1" x14ac:dyDescent="0.25">
      <c r="A292" s="159"/>
      <c r="B292" s="154"/>
      <c r="C292" s="1">
        <v>14</v>
      </c>
      <c r="D292" s="1" t="s">
        <v>343</v>
      </c>
      <c r="E292" s="4">
        <v>70667405.5414</v>
      </c>
      <c r="F292" s="4">
        <f t="shared" si="56"/>
        <v>-6627083.4100000001</v>
      </c>
      <c r="G292" s="4">
        <v>14472371.3978</v>
      </c>
      <c r="H292" s="4">
        <v>7948153.9177999999</v>
      </c>
      <c r="I292" s="4">
        <v>10396818.5329</v>
      </c>
      <c r="J292" s="4">
        <v>44832832.696199998</v>
      </c>
      <c r="K292" s="5">
        <f t="shared" si="53"/>
        <v>141690498.67610002</v>
      </c>
      <c r="L292" s="8"/>
      <c r="M292" s="151"/>
      <c r="N292" s="154"/>
      <c r="O292" s="9">
        <v>3</v>
      </c>
      <c r="P292" s="1" t="s">
        <v>717</v>
      </c>
      <c r="Q292" s="4">
        <v>89308947.967399999</v>
      </c>
      <c r="R292" s="4">
        <f t="shared" si="58"/>
        <v>-6627083.4100000001</v>
      </c>
      <c r="S292" s="4">
        <v>18290076.651799999</v>
      </c>
      <c r="T292" s="4">
        <v>10044818.530400001</v>
      </c>
      <c r="U292" s="4">
        <v>13139422.881999999</v>
      </c>
      <c r="V292" s="4">
        <v>48535896.400899999</v>
      </c>
      <c r="W292" s="5">
        <f t="shared" si="54"/>
        <v>172692079.02250001</v>
      </c>
    </row>
    <row r="293" spans="1:23" ht="25" customHeight="1" x14ac:dyDescent="0.25">
      <c r="A293" s="159"/>
      <c r="B293" s="154"/>
      <c r="C293" s="1">
        <v>15</v>
      </c>
      <c r="D293" s="1" t="s">
        <v>344</v>
      </c>
      <c r="E293" s="4">
        <v>78217389.735200003</v>
      </c>
      <c r="F293" s="4">
        <f t="shared" si="56"/>
        <v>-6627083.4100000001</v>
      </c>
      <c r="G293" s="4">
        <v>16018574.6929</v>
      </c>
      <c r="H293" s="4">
        <v>8797321.0265999995</v>
      </c>
      <c r="I293" s="4">
        <v>11507596.7621</v>
      </c>
      <c r="J293" s="4">
        <v>49967038.419600002</v>
      </c>
      <c r="K293" s="5">
        <f t="shared" si="53"/>
        <v>157880837.22640002</v>
      </c>
      <c r="L293" s="8"/>
      <c r="M293" s="151"/>
      <c r="N293" s="154"/>
      <c r="O293" s="9">
        <v>4</v>
      </c>
      <c r="P293" s="1" t="s">
        <v>718</v>
      </c>
      <c r="Q293" s="4">
        <v>67802684.973700002</v>
      </c>
      <c r="R293" s="4">
        <f t="shared" si="58"/>
        <v>-6627083.4100000001</v>
      </c>
      <c r="S293" s="4">
        <v>13885689.3244</v>
      </c>
      <c r="T293" s="4">
        <v>7625951.0602000002</v>
      </c>
      <c r="U293" s="4">
        <v>9975351.5261000004</v>
      </c>
      <c r="V293" s="4">
        <v>39346797.346799999</v>
      </c>
      <c r="W293" s="5">
        <f t="shared" si="54"/>
        <v>132009390.8212</v>
      </c>
    </row>
    <row r="294" spans="1:23" ht="25" customHeight="1" x14ac:dyDescent="0.25">
      <c r="A294" s="159"/>
      <c r="B294" s="154"/>
      <c r="C294" s="1">
        <v>16</v>
      </c>
      <c r="D294" s="1" t="s">
        <v>345</v>
      </c>
      <c r="E294" s="4">
        <v>88814803.118399993</v>
      </c>
      <c r="F294" s="4">
        <f t="shared" si="56"/>
        <v>-6627083.4100000001</v>
      </c>
      <c r="G294" s="4">
        <v>18188877.9771</v>
      </c>
      <c r="H294" s="4">
        <v>9989240.7249999996</v>
      </c>
      <c r="I294" s="4">
        <v>13066722.684699999</v>
      </c>
      <c r="J294" s="4">
        <v>55463159.182499997</v>
      </c>
      <c r="K294" s="5">
        <f t="shared" si="53"/>
        <v>178895720.27769998</v>
      </c>
      <c r="L294" s="8"/>
      <c r="M294" s="151"/>
      <c r="N294" s="154"/>
      <c r="O294" s="9">
        <v>5</v>
      </c>
      <c r="P294" s="1" t="s">
        <v>719</v>
      </c>
      <c r="Q294" s="4">
        <v>117967418.3494</v>
      </c>
      <c r="R294" s="4">
        <f t="shared" si="58"/>
        <v>-6627083.4100000001</v>
      </c>
      <c r="S294" s="4">
        <v>24159204.3477</v>
      </c>
      <c r="T294" s="4">
        <v>13268114.0781</v>
      </c>
      <c r="U294" s="4">
        <v>17355750.2498</v>
      </c>
      <c r="V294" s="4">
        <v>73360873.152400002</v>
      </c>
      <c r="W294" s="5">
        <f t="shared" si="54"/>
        <v>239484276.76740003</v>
      </c>
    </row>
    <row r="295" spans="1:23" ht="25" customHeight="1" x14ac:dyDescent="0.25">
      <c r="A295" s="159"/>
      <c r="B295" s="155"/>
      <c r="C295" s="1">
        <v>17</v>
      </c>
      <c r="D295" s="1" t="s">
        <v>346</v>
      </c>
      <c r="E295" s="4">
        <v>73550931.758699998</v>
      </c>
      <c r="F295" s="4">
        <f t="shared" si="56"/>
        <v>-6627083.4100000001</v>
      </c>
      <c r="G295" s="4">
        <v>15062904.7849</v>
      </c>
      <c r="H295" s="4">
        <v>8272471.8975</v>
      </c>
      <c r="I295" s="4">
        <v>10821052.288000001</v>
      </c>
      <c r="J295" s="4">
        <v>44624313.421400003</v>
      </c>
      <c r="K295" s="5">
        <f t="shared" si="53"/>
        <v>145704590.7405</v>
      </c>
      <c r="L295" s="8"/>
      <c r="M295" s="151"/>
      <c r="N295" s="154"/>
      <c r="O295" s="9">
        <v>6</v>
      </c>
      <c r="P295" s="1" t="s">
        <v>720</v>
      </c>
      <c r="Q295" s="4">
        <v>102011803.065</v>
      </c>
      <c r="R295" s="4">
        <f t="shared" si="58"/>
        <v>-6627083.4100000001</v>
      </c>
      <c r="S295" s="4">
        <v>20891565.066100001</v>
      </c>
      <c r="T295" s="4">
        <v>11473542.943600001</v>
      </c>
      <c r="U295" s="4">
        <v>15008308.2371</v>
      </c>
      <c r="V295" s="4">
        <v>61229346.4384</v>
      </c>
      <c r="W295" s="5">
        <f t="shared" si="54"/>
        <v>203987482.34020001</v>
      </c>
    </row>
    <row r="296" spans="1:23" ht="25" customHeight="1" x14ac:dyDescent="0.3">
      <c r="A296" s="1"/>
      <c r="B296" s="156" t="s">
        <v>865</v>
      </c>
      <c r="C296" s="157"/>
      <c r="D296" s="158"/>
      <c r="E296" s="11">
        <f>SUM(E279:E295)</f>
        <v>1428371287.4813998</v>
      </c>
      <c r="F296" s="11">
        <f t="shared" ref="F296:K296" si="59">SUM(F279:F295)</f>
        <v>-112660417.96999997</v>
      </c>
      <c r="G296" s="11">
        <f t="shared" si="59"/>
        <v>292524107.93970001</v>
      </c>
      <c r="H296" s="11">
        <f t="shared" si="59"/>
        <v>160652775.59959999</v>
      </c>
      <c r="I296" s="11">
        <f t="shared" si="59"/>
        <v>210146629.26690003</v>
      </c>
      <c r="J296" s="11">
        <f t="shared" si="59"/>
        <v>871546061.07659984</v>
      </c>
      <c r="K296" s="11">
        <f t="shared" si="59"/>
        <v>2850580443.3941998</v>
      </c>
      <c r="L296" s="8"/>
      <c r="M296" s="151"/>
      <c r="N296" s="154"/>
      <c r="O296" s="9">
        <v>7</v>
      </c>
      <c r="P296" s="1" t="s">
        <v>721</v>
      </c>
      <c r="Q296" s="4">
        <v>89550398.260700002</v>
      </c>
      <c r="R296" s="4">
        <f t="shared" si="58"/>
        <v>-6627083.4100000001</v>
      </c>
      <c r="S296" s="4">
        <v>18339524.601500001</v>
      </c>
      <c r="T296" s="4">
        <v>10071975.096899999</v>
      </c>
      <c r="U296" s="4">
        <v>13174945.8344</v>
      </c>
      <c r="V296" s="4">
        <v>47293291.742700003</v>
      </c>
      <c r="W296" s="5">
        <f t="shared" si="54"/>
        <v>171803052.12620002</v>
      </c>
    </row>
    <row r="297" spans="1:23" ht="25" customHeight="1" x14ac:dyDescent="0.25">
      <c r="A297" s="159">
        <v>15</v>
      </c>
      <c r="B297" s="153" t="s">
        <v>51</v>
      </c>
      <c r="C297" s="1">
        <v>1</v>
      </c>
      <c r="D297" s="1" t="s">
        <v>347</v>
      </c>
      <c r="E297" s="4">
        <v>117351806.8573</v>
      </c>
      <c r="F297" s="4">
        <f>-6627083.41</f>
        <v>-6627083.4100000001</v>
      </c>
      <c r="G297" s="4">
        <v>24033129.842999998</v>
      </c>
      <c r="H297" s="4">
        <v>13198874.5913</v>
      </c>
      <c r="I297" s="4">
        <v>17265179.484900001</v>
      </c>
      <c r="J297" s="4">
        <v>64165222.269699998</v>
      </c>
      <c r="K297" s="5">
        <f t="shared" si="53"/>
        <v>229387129.63620001</v>
      </c>
      <c r="L297" s="8"/>
      <c r="M297" s="151"/>
      <c r="N297" s="154"/>
      <c r="O297" s="9">
        <v>8</v>
      </c>
      <c r="P297" s="1" t="s">
        <v>722</v>
      </c>
      <c r="Q297" s="4">
        <v>79087447.298099995</v>
      </c>
      <c r="R297" s="4">
        <f t="shared" si="58"/>
        <v>-6627083.4100000001</v>
      </c>
      <c r="S297" s="4">
        <v>16196758.6249</v>
      </c>
      <c r="T297" s="4">
        <v>8895178.75</v>
      </c>
      <c r="U297" s="4">
        <v>11635602.4604</v>
      </c>
      <c r="V297" s="4">
        <v>42891921.913999997</v>
      </c>
      <c r="W297" s="5">
        <f t="shared" si="54"/>
        <v>152079825.6374</v>
      </c>
    </row>
    <row r="298" spans="1:23" ht="25" customHeight="1" x14ac:dyDescent="0.25">
      <c r="A298" s="159"/>
      <c r="B298" s="154"/>
      <c r="C298" s="1">
        <v>2</v>
      </c>
      <c r="D298" s="1" t="s">
        <v>348</v>
      </c>
      <c r="E298" s="4">
        <v>85224695.4454</v>
      </c>
      <c r="F298" s="4">
        <f t="shared" ref="F298:F361" si="60">-6627083.41</f>
        <v>-6627083.4100000001</v>
      </c>
      <c r="G298" s="4">
        <v>17453639.840100002</v>
      </c>
      <c r="H298" s="4">
        <v>9585451.6209999993</v>
      </c>
      <c r="I298" s="4">
        <v>12538534.367900001</v>
      </c>
      <c r="J298" s="4">
        <v>51764510.729999997</v>
      </c>
      <c r="K298" s="5">
        <f t="shared" si="53"/>
        <v>169939748.59440002</v>
      </c>
      <c r="L298" s="8"/>
      <c r="M298" s="151"/>
      <c r="N298" s="154"/>
      <c r="O298" s="9">
        <v>9</v>
      </c>
      <c r="P298" s="1" t="s">
        <v>723</v>
      </c>
      <c r="Q298" s="4">
        <v>81118074.716499999</v>
      </c>
      <c r="R298" s="4">
        <f t="shared" si="58"/>
        <v>-6627083.4100000001</v>
      </c>
      <c r="S298" s="4">
        <v>16612622.118799999</v>
      </c>
      <c r="T298" s="4">
        <v>9123568.8989000004</v>
      </c>
      <c r="U298" s="4">
        <v>11934354.9704</v>
      </c>
      <c r="V298" s="4">
        <v>44793930.43</v>
      </c>
      <c r="W298" s="5">
        <f t="shared" si="54"/>
        <v>156955467.72460002</v>
      </c>
    </row>
    <row r="299" spans="1:23" ht="25" customHeight="1" x14ac:dyDescent="0.25">
      <c r="A299" s="159"/>
      <c r="B299" s="154"/>
      <c r="C299" s="1">
        <v>3</v>
      </c>
      <c r="D299" s="1" t="s">
        <v>349</v>
      </c>
      <c r="E299" s="4">
        <v>85776783.510900006</v>
      </c>
      <c r="F299" s="4">
        <f t="shared" si="60"/>
        <v>-6627083.4100000001</v>
      </c>
      <c r="G299" s="4">
        <v>17566705.0286</v>
      </c>
      <c r="H299" s="4">
        <v>9647546.4563999996</v>
      </c>
      <c r="I299" s="4">
        <v>12619759.3596</v>
      </c>
      <c r="J299" s="4">
        <v>50734779.807099998</v>
      </c>
      <c r="K299" s="5">
        <f t="shared" si="53"/>
        <v>169718490.75260001</v>
      </c>
      <c r="L299" s="8"/>
      <c r="M299" s="151"/>
      <c r="N299" s="154"/>
      <c r="O299" s="9">
        <v>10</v>
      </c>
      <c r="P299" s="1" t="s">
        <v>724</v>
      </c>
      <c r="Q299" s="4">
        <v>76952249.749400005</v>
      </c>
      <c r="R299" s="4">
        <f t="shared" si="58"/>
        <v>-6627083.4100000001</v>
      </c>
      <c r="S299" s="4">
        <v>15759479.631899999</v>
      </c>
      <c r="T299" s="4">
        <v>8655027.3161999993</v>
      </c>
      <c r="U299" s="4">
        <v>11321465.252800001</v>
      </c>
      <c r="V299" s="4">
        <v>41395669.936700001</v>
      </c>
      <c r="W299" s="5">
        <f t="shared" si="54"/>
        <v>147456808.477</v>
      </c>
    </row>
    <row r="300" spans="1:23" ht="25" customHeight="1" x14ac:dyDescent="0.25">
      <c r="A300" s="159"/>
      <c r="B300" s="154"/>
      <c r="C300" s="1">
        <v>4</v>
      </c>
      <c r="D300" s="1" t="s">
        <v>350</v>
      </c>
      <c r="E300" s="4">
        <v>93465380.218700007</v>
      </c>
      <c r="F300" s="4">
        <f t="shared" si="60"/>
        <v>-6627083.4100000001</v>
      </c>
      <c r="G300" s="4">
        <v>19141295.552000001</v>
      </c>
      <c r="H300" s="4">
        <v>10512303.688999999</v>
      </c>
      <c r="I300" s="4">
        <v>13750930.7127</v>
      </c>
      <c r="J300" s="4">
        <v>51234157.244599998</v>
      </c>
      <c r="K300" s="5">
        <f t="shared" si="53"/>
        <v>181476984.007</v>
      </c>
      <c r="L300" s="8"/>
      <c r="M300" s="151"/>
      <c r="N300" s="154"/>
      <c r="O300" s="9">
        <v>11</v>
      </c>
      <c r="P300" s="1" t="s">
        <v>725</v>
      </c>
      <c r="Q300" s="4">
        <v>106319513.1476</v>
      </c>
      <c r="R300" s="4">
        <f t="shared" si="58"/>
        <v>-6627083.4100000001</v>
      </c>
      <c r="S300" s="4">
        <v>21773764.9956</v>
      </c>
      <c r="T300" s="4">
        <v>11958042.7283</v>
      </c>
      <c r="U300" s="4">
        <v>15642072.554300001</v>
      </c>
      <c r="V300" s="4">
        <v>60063043.802500002</v>
      </c>
      <c r="W300" s="5">
        <f t="shared" si="54"/>
        <v>209129353.81830001</v>
      </c>
    </row>
    <row r="301" spans="1:23" ht="25" customHeight="1" x14ac:dyDescent="0.25">
      <c r="A301" s="159"/>
      <c r="B301" s="154"/>
      <c r="C301" s="1">
        <v>5</v>
      </c>
      <c r="D301" s="1" t="s">
        <v>351</v>
      </c>
      <c r="E301" s="4">
        <v>90907873.738499999</v>
      </c>
      <c r="F301" s="4">
        <f t="shared" si="60"/>
        <v>-6627083.4100000001</v>
      </c>
      <c r="G301" s="4">
        <v>18617529.561900001</v>
      </c>
      <c r="H301" s="4">
        <v>10224654.029300001</v>
      </c>
      <c r="I301" s="4">
        <v>13374662.0416</v>
      </c>
      <c r="J301" s="4">
        <v>54093949.121600002</v>
      </c>
      <c r="K301" s="5">
        <f t="shared" si="53"/>
        <v>180591585.08290002</v>
      </c>
      <c r="L301" s="8"/>
      <c r="M301" s="151"/>
      <c r="N301" s="154"/>
      <c r="O301" s="9">
        <v>12</v>
      </c>
      <c r="P301" s="1" t="s">
        <v>726</v>
      </c>
      <c r="Q301" s="4">
        <v>71579860.521899998</v>
      </c>
      <c r="R301" s="4">
        <f t="shared" si="58"/>
        <v>-6627083.4100000001</v>
      </c>
      <c r="S301" s="4">
        <v>14659238.133099999</v>
      </c>
      <c r="T301" s="4">
        <v>8050780.1931999996</v>
      </c>
      <c r="U301" s="4">
        <v>10531061.8772</v>
      </c>
      <c r="V301" s="4">
        <v>40515475.142999999</v>
      </c>
      <c r="W301" s="5">
        <f t="shared" si="54"/>
        <v>138709332.45840001</v>
      </c>
    </row>
    <row r="302" spans="1:23" ht="25" customHeight="1" x14ac:dyDescent="0.25">
      <c r="A302" s="159"/>
      <c r="B302" s="154"/>
      <c r="C302" s="1">
        <v>6</v>
      </c>
      <c r="D302" s="1" t="s">
        <v>51</v>
      </c>
      <c r="E302" s="4">
        <v>98987126.562099993</v>
      </c>
      <c r="F302" s="4">
        <f t="shared" si="60"/>
        <v>-6627083.4100000001</v>
      </c>
      <c r="G302" s="4">
        <v>20272124.726199999</v>
      </c>
      <c r="H302" s="4">
        <v>11133349.41</v>
      </c>
      <c r="I302" s="4">
        <v>14563307.992900001</v>
      </c>
      <c r="J302" s="4">
        <v>57252219.467100002</v>
      </c>
      <c r="K302" s="5">
        <f t="shared" si="53"/>
        <v>195581044.74829999</v>
      </c>
      <c r="L302" s="8"/>
      <c r="M302" s="151"/>
      <c r="N302" s="154"/>
      <c r="O302" s="9">
        <v>13</v>
      </c>
      <c r="P302" s="1" t="s">
        <v>727</v>
      </c>
      <c r="Q302" s="4">
        <v>95560498.896400005</v>
      </c>
      <c r="R302" s="4">
        <f t="shared" si="58"/>
        <v>-6627083.4100000001</v>
      </c>
      <c r="S302" s="4">
        <v>19570366.569899999</v>
      </c>
      <c r="T302" s="4">
        <v>10747947.343900001</v>
      </c>
      <c r="U302" s="4">
        <v>14059171.386399999</v>
      </c>
      <c r="V302" s="4">
        <v>49845302.440499999</v>
      </c>
      <c r="W302" s="5">
        <f t="shared" si="54"/>
        <v>183156203.22710001</v>
      </c>
    </row>
    <row r="303" spans="1:23" ht="25" customHeight="1" x14ac:dyDescent="0.25">
      <c r="A303" s="159"/>
      <c r="B303" s="154"/>
      <c r="C303" s="1">
        <v>7</v>
      </c>
      <c r="D303" s="1" t="s">
        <v>352</v>
      </c>
      <c r="E303" s="4">
        <v>77615054.351799995</v>
      </c>
      <c r="F303" s="4">
        <f t="shared" si="60"/>
        <v>-6627083.4100000001</v>
      </c>
      <c r="G303" s="4">
        <v>15895219.076400001</v>
      </c>
      <c r="H303" s="4">
        <v>8729574.7396000009</v>
      </c>
      <c r="I303" s="4">
        <v>11418979.2215</v>
      </c>
      <c r="J303" s="4">
        <v>45555050.179300003</v>
      </c>
      <c r="K303" s="5">
        <f t="shared" si="53"/>
        <v>152586794.1586</v>
      </c>
      <c r="L303" s="8"/>
      <c r="M303" s="151"/>
      <c r="N303" s="154"/>
      <c r="O303" s="9">
        <v>14</v>
      </c>
      <c r="P303" s="1" t="s">
        <v>728</v>
      </c>
      <c r="Q303" s="4">
        <v>95422286.8134</v>
      </c>
      <c r="R303" s="4">
        <f t="shared" si="58"/>
        <v>-6627083.4100000001</v>
      </c>
      <c r="S303" s="4">
        <v>19542061.348000001</v>
      </c>
      <c r="T303" s="4">
        <v>10732402.2577</v>
      </c>
      <c r="U303" s="4">
        <v>14038837.1753</v>
      </c>
      <c r="V303" s="4">
        <v>50364274.9498</v>
      </c>
      <c r="W303" s="5">
        <f t="shared" si="54"/>
        <v>183472779.13420001</v>
      </c>
    </row>
    <row r="304" spans="1:23" ht="25" customHeight="1" x14ac:dyDescent="0.25">
      <c r="A304" s="159"/>
      <c r="B304" s="154"/>
      <c r="C304" s="1">
        <v>8</v>
      </c>
      <c r="D304" s="1" t="s">
        <v>353</v>
      </c>
      <c r="E304" s="4">
        <v>83256442.599700004</v>
      </c>
      <c r="F304" s="4">
        <f t="shared" si="60"/>
        <v>-6627083.4100000001</v>
      </c>
      <c r="G304" s="4">
        <v>17050550.382199999</v>
      </c>
      <c r="H304" s="4">
        <v>9364076.9087000005</v>
      </c>
      <c r="I304" s="4">
        <v>12248958.607899999</v>
      </c>
      <c r="J304" s="4">
        <v>50057265.352600001</v>
      </c>
      <c r="K304" s="5">
        <f t="shared" si="53"/>
        <v>165350210.4411</v>
      </c>
      <c r="L304" s="8"/>
      <c r="M304" s="151"/>
      <c r="N304" s="154"/>
      <c r="O304" s="9">
        <v>15</v>
      </c>
      <c r="P304" s="1" t="s">
        <v>729</v>
      </c>
      <c r="Q304" s="4">
        <v>75409968.805600002</v>
      </c>
      <c r="R304" s="4">
        <f t="shared" si="58"/>
        <v>-6627083.4100000001</v>
      </c>
      <c r="S304" s="4">
        <v>15443627.3313</v>
      </c>
      <c r="T304" s="4">
        <v>8481562.8139999993</v>
      </c>
      <c r="U304" s="4">
        <v>11094559.864499999</v>
      </c>
      <c r="V304" s="4">
        <v>43894734.354400001</v>
      </c>
      <c r="W304" s="5">
        <f t="shared" si="54"/>
        <v>147697369.75980002</v>
      </c>
    </row>
    <row r="305" spans="1:23" ht="25" customHeight="1" x14ac:dyDescent="0.25">
      <c r="A305" s="159"/>
      <c r="B305" s="154"/>
      <c r="C305" s="1">
        <v>9</v>
      </c>
      <c r="D305" s="1" t="s">
        <v>354</v>
      </c>
      <c r="E305" s="4">
        <v>75903444.162</v>
      </c>
      <c r="F305" s="4">
        <f t="shared" si="60"/>
        <v>-6627083.4100000001</v>
      </c>
      <c r="G305" s="4">
        <v>15544688.8968</v>
      </c>
      <c r="H305" s="4">
        <v>8537065.3198000006</v>
      </c>
      <c r="I305" s="4">
        <v>11167161.5638</v>
      </c>
      <c r="J305" s="4">
        <v>44405076.770000003</v>
      </c>
      <c r="K305" s="5">
        <f t="shared" si="53"/>
        <v>148930353.30240002</v>
      </c>
      <c r="L305" s="8"/>
      <c r="M305" s="151"/>
      <c r="N305" s="154"/>
      <c r="O305" s="9">
        <v>16</v>
      </c>
      <c r="P305" s="1" t="s">
        <v>730</v>
      </c>
      <c r="Q305" s="4">
        <v>96085996.784099996</v>
      </c>
      <c r="R305" s="4">
        <f t="shared" si="58"/>
        <v>-6627083.4100000001</v>
      </c>
      <c r="S305" s="4">
        <v>19677986.207899999</v>
      </c>
      <c r="T305" s="4">
        <v>10807051.510299999</v>
      </c>
      <c r="U305" s="4">
        <v>14136484.344699999</v>
      </c>
      <c r="V305" s="4">
        <v>51461598.974200003</v>
      </c>
      <c r="W305" s="5">
        <f t="shared" si="54"/>
        <v>185542034.41119999</v>
      </c>
    </row>
    <row r="306" spans="1:23" ht="25" customHeight="1" x14ac:dyDescent="0.25">
      <c r="A306" s="159"/>
      <c r="B306" s="154"/>
      <c r="C306" s="1">
        <v>10</v>
      </c>
      <c r="D306" s="1" t="s">
        <v>355</v>
      </c>
      <c r="E306" s="4">
        <v>71984807.887999997</v>
      </c>
      <c r="F306" s="4">
        <f t="shared" si="60"/>
        <v>-6627083.4100000001</v>
      </c>
      <c r="G306" s="4">
        <v>14742169.558599999</v>
      </c>
      <c r="H306" s="4">
        <v>8096325.7170000002</v>
      </c>
      <c r="I306" s="4">
        <v>10590639.0507</v>
      </c>
      <c r="J306" s="4">
        <v>45724775.170500003</v>
      </c>
      <c r="K306" s="5">
        <f t="shared" si="53"/>
        <v>144511633.97479999</v>
      </c>
      <c r="L306" s="8"/>
      <c r="M306" s="152"/>
      <c r="N306" s="155"/>
      <c r="O306" s="9">
        <v>17</v>
      </c>
      <c r="P306" s="1" t="s">
        <v>731</v>
      </c>
      <c r="Q306" s="4">
        <v>102091799.3162</v>
      </c>
      <c r="R306" s="4">
        <f t="shared" si="58"/>
        <v>-6627083.4100000001</v>
      </c>
      <c r="S306" s="4">
        <v>20907947.943700001</v>
      </c>
      <c r="T306" s="4">
        <v>11482540.338</v>
      </c>
      <c r="U306" s="4">
        <v>15020077.5458</v>
      </c>
      <c r="V306" s="4">
        <v>46879222.143299997</v>
      </c>
      <c r="W306" s="5">
        <f t="shared" si="54"/>
        <v>189754503.877</v>
      </c>
    </row>
    <row r="307" spans="1:23" ht="25" customHeight="1" x14ac:dyDescent="0.3">
      <c r="A307" s="159"/>
      <c r="B307" s="155"/>
      <c r="C307" s="1">
        <v>11</v>
      </c>
      <c r="D307" s="1" t="s">
        <v>356</v>
      </c>
      <c r="E307" s="4">
        <v>98247588.460500002</v>
      </c>
      <c r="F307" s="4">
        <f t="shared" si="60"/>
        <v>-6627083.4100000001</v>
      </c>
      <c r="G307" s="4">
        <v>20120670.601199999</v>
      </c>
      <c r="H307" s="4">
        <v>11050171.562899999</v>
      </c>
      <c r="I307" s="4">
        <v>14454504.7422</v>
      </c>
      <c r="J307" s="4">
        <v>55990217.667000003</v>
      </c>
      <c r="K307" s="5">
        <f t="shared" si="53"/>
        <v>193236069.62379998</v>
      </c>
      <c r="L307" s="8"/>
      <c r="M307" s="15"/>
      <c r="N307" s="156" t="s">
        <v>882</v>
      </c>
      <c r="O307" s="157"/>
      <c r="P307" s="158"/>
      <c r="Q307" s="11">
        <f>SUM(Q290:Q306)</f>
        <v>1524890198.5262001</v>
      </c>
      <c r="R307" s="11">
        <f t="shared" ref="R307:W307" si="61">SUM(R290:R306)</f>
        <v>-112660417.96999997</v>
      </c>
      <c r="S307" s="11">
        <f t="shared" si="61"/>
        <v>312290753.06930006</v>
      </c>
      <c r="T307" s="11">
        <f t="shared" si="61"/>
        <v>171508518.14570001</v>
      </c>
      <c r="U307" s="11">
        <f t="shared" si="61"/>
        <v>224346805.36570001</v>
      </c>
      <c r="V307" s="11">
        <f t="shared" si="61"/>
        <v>839459571.39050007</v>
      </c>
      <c r="W307" s="11">
        <f t="shared" si="61"/>
        <v>2959835428.5274</v>
      </c>
    </row>
    <row r="308" spans="1:23" ht="25" customHeight="1" x14ac:dyDescent="0.3">
      <c r="A308" s="1"/>
      <c r="B308" s="156" t="s">
        <v>866</v>
      </c>
      <c r="C308" s="157"/>
      <c r="D308" s="158"/>
      <c r="E308" s="11">
        <f>SUM(E297:E307)</f>
        <v>978721003.79489994</v>
      </c>
      <c r="F308" s="11">
        <f t="shared" ref="F308:K308" si="62">SUM(F297:F307)</f>
        <v>-72897917.50999999</v>
      </c>
      <c r="G308" s="11">
        <f t="shared" si="62"/>
        <v>200437723.06700003</v>
      </c>
      <c r="H308" s="11">
        <f t="shared" si="62"/>
        <v>110079394.04500002</v>
      </c>
      <c r="I308" s="11">
        <f t="shared" si="62"/>
        <v>143992617.14569998</v>
      </c>
      <c r="J308" s="11">
        <f t="shared" si="62"/>
        <v>570977223.77950001</v>
      </c>
      <c r="K308" s="11">
        <f t="shared" si="62"/>
        <v>1931310044.3221004</v>
      </c>
      <c r="L308" s="8"/>
      <c r="M308" s="150">
        <v>32</v>
      </c>
      <c r="N308" s="153" t="s">
        <v>68</v>
      </c>
      <c r="O308" s="9">
        <v>1</v>
      </c>
      <c r="P308" s="1" t="s">
        <v>732</v>
      </c>
      <c r="Q308" s="4">
        <v>67927449.725099996</v>
      </c>
      <c r="R308" s="4">
        <f t="shared" ref="R308:R329" si="63">-6627083.41</f>
        <v>-6627083.4100000001</v>
      </c>
      <c r="S308" s="4">
        <v>13911240.592399999</v>
      </c>
      <c r="T308" s="4">
        <v>7639983.6886999998</v>
      </c>
      <c r="U308" s="4">
        <v>9993707.3221000005</v>
      </c>
      <c r="V308" s="4">
        <v>62148611.945</v>
      </c>
      <c r="W308" s="5">
        <f t="shared" si="54"/>
        <v>154993909.8633</v>
      </c>
    </row>
    <row r="309" spans="1:23" ht="25" customHeight="1" x14ac:dyDescent="0.25">
      <c r="A309" s="159">
        <v>16</v>
      </c>
      <c r="B309" s="153" t="s">
        <v>52</v>
      </c>
      <c r="C309" s="1">
        <v>1</v>
      </c>
      <c r="D309" s="1" t="s">
        <v>357</v>
      </c>
      <c r="E309" s="4">
        <v>76799764.117799997</v>
      </c>
      <c r="F309" s="4">
        <f t="shared" si="60"/>
        <v>-6627083.4100000001</v>
      </c>
      <c r="G309" s="4">
        <v>15728251.250499999</v>
      </c>
      <c r="H309" s="4">
        <v>8637876.8454999998</v>
      </c>
      <c r="I309" s="4">
        <v>11299031.070800001</v>
      </c>
      <c r="J309" s="4">
        <v>49239425.692400001</v>
      </c>
      <c r="K309" s="5">
        <f t="shared" si="53"/>
        <v>155077265.567</v>
      </c>
      <c r="L309" s="8"/>
      <c r="M309" s="151"/>
      <c r="N309" s="154"/>
      <c r="O309" s="9">
        <v>2</v>
      </c>
      <c r="P309" s="1" t="s">
        <v>733</v>
      </c>
      <c r="Q309" s="4">
        <v>84870073.013899997</v>
      </c>
      <c r="R309" s="4">
        <f t="shared" si="63"/>
        <v>-6627083.4100000001</v>
      </c>
      <c r="S309" s="4">
        <v>17381014.7381</v>
      </c>
      <c r="T309" s="4">
        <v>9545566.2785</v>
      </c>
      <c r="U309" s="4">
        <v>12486361.1624</v>
      </c>
      <c r="V309" s="4">
        <v>70330840.993399993</v>
      </c>
      <c r="W309" s="5">
        <f t="shared" si="54"/>
        <v>187986772.77630001</v>
      </c>
    </row>
    <row r="310" spans="1:23" ht="25" customHeight="1" x14ac:dyDescent="0.25">
      <c r="A310" s="159"/>
      <c r="B310" s="154"/>
      <c r="C310" s="1">
        <v>2</v>
      </c>
      <c r="D310" s="1" t="s">
        <v>358</v>
      </c>
      <c r="E310" s="4">
        <v>72272449.233799994</v>
      </c>
      <c r="F310" s="4">
        <f t="shared" si="60"/>
        <v>-6627083.4100000001</v>
      </c>
      <c r="G310" s="4">
        <v>14801077.2311</v>
      </c>
      <c r="H310" s="4">
        <v>8128677.5158000002</v>
      </c>
      <c r="I310" s="4">
        <v>10632957.780999999</v>
      </c>
      <c r="J310" s="4">
        <v>46790041.709399998</v>
      </c>
      <c r="K310" s="5">
        <f t="shared" si="53"/>
        <v>145998120.06110001</v>
      </c>
      <c r="L310" s="8"/>
      <c r="M310" s="151"/>
      <c r="N310" s="154"/>
      <c r="O310" s="9">
        <v>3</v>
      </c>
      <c r="P310" s="1" t="s">
        <v>734</v>
      </c>
      <c r="Q310" s="4">
        <v>78183139.387700006</v>
      </c>
      <c r="R310" s="4">
        <f t="shared" si="63"/>
        <v>-6627083.4100000001</v>
      </c>
      <c r="S310" s="4">
        <v>16011560.373500001</v>
      </c>
      <c r="T310" s="4">
        <v>8793468.7974999994</v>
      </c>
      <c r="U310" s="4">
        <v>11502557.739600001</v>
      </c>
      <c r="V310" s="4">
        <v>61085628.778899997</v>
      </c>
      <c r="W310" s="5">
        <f t="shared" si="54"/>
        <v>168949271.66720003</v>
      </c>
    </row>
    <row r="311" spans="1:23" ht="25" customHeight="1" x14ac:dyDescent="0.25">
      <c r="A311" s="159"/>
      <c r="B311" s="154"/>
      <c r="C311" s="1">
        <v>3</v>
      </c>
      <c r="D311" s="1" t="s">
        <v>359</v>
      </c>
      <c r="E311" s="4">
        <v>66395945.872000001</v>
      </c>
      <c r="F311" s="4">
        <f t="shared" si="60"/>
        <v>-6627083.4100000001</v>
      </c>
      <c r="G311" s="4">
        <v>13597595.392200001</v>
      </c>
      <c r="H311" s="4">
        <v>7467731.3148999996</v>
      </c>
      <c r="I311" s="4">
        <v>9768387.4944000002</v>
      </c>
      <c r="J311" s="4">
        <v>42834311.318099998</v>
      </c>
      <c r="K311" s="5">
        <f t="shared" si="53"/>
        <v>133436887.98159999</v>
      </c>
      <c r="L311" s="8"/>
      <c r="M311" s="151"/>
      <c r="N311" s="154"/>
      <c r="O311" s="9">
        <v>4</v>
      </c>
      <c r="P311" s="1" t="s">
        <v>735</v>
      </c>
      <c r="Q311" s="4">
        <v>83458934.808899999</v>
      </c>
      <c r="R311" s="4">
        <f t="shared" si="63"/>
        <v>-6627083.4100000001</v>
      </c>
      <c r="S311" s="4">
        <v>17092019.888999999</v>
      </c>
      <c r="T311" s="4">
        <v>9386851.7543000001</v>
      </c>
      <c r="U311" s="4">
        <v>12278749.920299999</v>
      </c>
      <c r="V311" s="4">
        <v>66529001.191699997</v>
      </c>
      <c r="W311" s="5">
        <f t="shared" si="54"/>
        <v>182118474.15420002</v>
      </c>
    </row>
    <row r="312" spans="1:23" ht="25" customHeight="1" x14ac:dyDescent="0.25">
      <c r="A312" s="159"/>
      <c r="B312" s="154"/>
      <c r="C312" s="1">
        <v>4</v>
      </c>
      <c r="D312" s="1" t="s">
        <v>360</v>
      </c>
      <c r="E312" s="4">
        <v>70617210.305700004</v>
      </c>
      <c r="F312" s="4">
        <f t="shared" si="60"/>
        <v>-6627083.4100000001</v>
      </c>
      <c r="G312" s="4">
        <v>14462091.6361</v>
      </c>
      <c r="H312" s="4">
        <v>7942508.3240999999</v>
      </c>
      <c r="I312" s="4">
        <v>10389433.646600001</v>
      </c>
      <c r="J312" s="4">
        <v>46264636.4745</v>
      </c>
      <c r="K312" s="5">
        <f t="shared" si="53"/>
        <v>143048796.977</v>
      </c>
      <c r="L312" s="8"/>
      <c r="M312" s="151"/>
      <c r="N312" s="154"/>
      <c r="O312" s="9">
        <v>5</v>
      </c>
      <c r="P312" s="1" t="s">
        <v>736</v>
      </c>
      <c r="Q312" s="4">
        <v>77470771.399499997</v>
      </c>
      <c r="R312" s="4">
        <f t="shared" si="63"/>
        <v>-6627083.4100000001</v>
      </c>
      <c r="S312" s="4">
        <v>15865670.567399999</v>
      </c>
      <c r="T312" s="4">
        <v>8713346.8463000003</v>
      </c>
      <c r="U312" s="4">
        <v>11397751.8444</v>
      </c>
      <c r="V312" s="4">
        <v>67428692.092299998</v>
      </c>
      <c r="W312" s="5">
        <f t="shared" si="54"/>
        <v>174249149.33990002</v>
      </c>
    </row>
    <row r="313" spans="1:23" ht="25" customHeight="1" x14ac:dyDescent="0.25">
      <c r="A313" s="159"/>
      <c r="B313" s="154"/>
      <c r="C313" s="1">
        <v>5</v>
      </c>
      <c r="D313" s="1" t="s">
        <v>361</v>
      </c>
      <c r="E313" s="4">
        <v>75723280.153400004</v>
      </c>
      <c r="F313" s="4">
        <f t="shared" si="60"/>
        <v>-6627083.4100000001</v>
      </c>
      <c r="G313" s="4">
        <v>15507792.1065</v>
      </c>
      <c r="H313" s="4">
        <v>8516801.7873</v>
      </c>
      <c r="I313" s="4">
        <v>11140655.2489</v>
      </c>
      <c r="J313" s="4">
        <v>45553374.951800004</v>
      </c>
      <c r="K313" s="5">
        <f t="shared" si="53"/>
        <v>149814820.83790001</v>
      </c>
      <c r="L313" s="8"/>
      <c r="M313" s="151"/>
      <c r="N313" s="154"/>
      <c r="O313" s="9">
        <v>6</v>
      </c>
      <c r="P313" s="1" t="s">
        <v>737</v>
      </c>
      <c r="Q313" s="4">
        <v>77457826.163299993</v>
      </c>
      <c r="R313" s="4">
        <f t="shared" si="63"/>
        <v>-6627083.4100000001</v>
      </c>
      <c r="S313" s="4">
        <v>15863019.440300001</v>
      </c>
      <c r="T313" s="4">
        <v>8711890.8606000002</v>
      </c>
      <c r="U313" s="4">
        <v>11395847.2991</v>
      </c>
      <c r="V313" s="4">
        <v>66959400.017700002</v>
      </c>
      <c r="W313" s="5">
        <f t="shared" si="54"/>
        <v>173760900.37099999</v>
      </c>
    </row>
    <row r="314" spans="1:23" ht="25" customHeight="1" x14ac:dyDescent="0.25">
      <c r="A314" s="159"/>
      <c r="B314" s="154"/>
      <c r="C314" s="1">
        <v>6</v>
      </c>
      <c r="D314" s="1" t="s">
        <v>362</v>
      </c>
      <c r="E314" s="4">
        <v>75976837.529699996</v>
      </c>
      <c r="F314" s="4">
        <f t="shared" si="60"/>
        <v>-6627083.4100000001</v>
      </c>
      <c r="G314" s="4">
        <v>15559719.533199999</v>
      </c>
      <c r="H314" s="4">
        <v>8545320.0701000001</v>
      </c>
      <c r="I314" s="4">
        <v>11177959.434800001</v>
      </c>
      <c r="J314" s="4">
        <v>45699150.410700001</v>
      </c>
      <c r="K314" s="5">
        <f t="shared" si="53"/>
        <v>150331903.56849998</v>
      </c>
      <c r="L314" s="8"/>
      <c r="M314" s="151"/>
      <c r="N314" s="154"/>
      <c r="O314" s="9">
        <v>7</v>
      </c>
      <c r="P314" s="1" t="s">
        <v>738</v>
      </c>
      <c r="Q314" s="4">
        <v>83946559.595300004</v>
      </c>
      <c r="R314" s="4">
        <f t="shared" si="63"/>
        <v>-6627083.4100000001</v>
      </c>
      <c r="S314" s="4">
        <v>17191883.2837</v>
      </c>
      <c r="T314" s="4">
        <v>9441696.2306999993</v>
      </c>
      <c r="U314" s="4">
        <v>12350490.864800001</v>
      </c>
      <c r="V314" s="4">
        <v>70365280.816599995</v>
      </c>
      <c r="W314" s="5">
        <f t="shared" si="54"/>
        <v>186668827.3811</v>
      </c>
    </row>
    <row r="315" spans="1:23" ht="25" customHeight="1" x14ac:dyDescent="0.25">
      <c r="A315" s="159"/>
      <c r="B315" s="154"/>
      <c r="C315" s="1">
        <v>7</v>
      </c>
      <c r="D315" s="1" t="s">
        <v>363</v>
      </c>
      <c r="E315" s="4">
        <v>68003276.767100006</v>
      </c>
      <c r="F315" s="4">
        <f t="shared" si="60"/>
        <v>-6627083.4100000001</v>
      </c>
      <c r="G315" s="4">
        <v>13926769.634500001</v>
      </c>
      <c r="H315" s="4">
        <v>7648512.1607999997</v>
      </c>
      <c r="I315" s="4">
        <v>10004863.2432</v>
      </c>
      <c r="J315" s="4">
        <v>41826154.767200001</v>
      </c>
      <c r="K315" s="5">
        <f t="shared" si="53"/>
        <v>134782493.16280001</v>
      </c>
      <c r="L315" s="8"/>
      <c r="M315" s="151"/>
      <c r="N315" s="154"/>
      <c r="O315" s="9">
        <v>8</v>
      </c>
      <c r="P315" s="1" t="s">
        <v>739</v>
      </c>
      <c r="Q315" s="4">
        <v>81328336.804299995</v>
      </c>
      <c r="R315" s="4">
        <f t="shared" si="63"/>
        <v>-6627083.4100000001</v>
      </c>
      <c r="S315" s="4">
        <v>16655682.862299999</v>
      </c>
      <c r="T315" s="4">
        <v>9147217.6436000001</v>
      </c>
      <c r="U315" s="4">
        <v>11965289.412599999</v>
      </c>
      <c r="V315" s="4">
        <v>64537330.377300002</v>
      </c>
      <c r="W315" s="5">
        <f t="shared" si="54"/>
        <v>177006773.69009998</v>
      </c>
    </row>
    <row r="316" spans="1:23" ht="25" customHeight="1" x14ac:dyDescent="0.25">
      <c r="A316" s="159"/>
      <c r="B316" s="154"/>
      <c r="C316" s="1">
        <v>8</v>
      </c>
      <c r="D316" s="1" t="s">
        <v>364</v>
      </c>
      <c r="E316" s="4">
        <v>72029554.223100007</v>
      </c>
      <c r="F316" s="4">
        <f t="shared" si="60"/>
        <v>-6627083.4100000001</v>
      </c>
      <c r="G316" s="4">
        <v>14751333.409700001</v>
      </c>
      <c r="H316" s="4">
        <v>8101358.4581000004</v>
      </c>
      <c r="I316" s="4">
        <v>10597222.277100001</v>
      </c>
      <c r="J316" s="4">
        <v>44653783.016199999</v>
      </c>
      <c r="K316" s="5">
        <f t="shared" si="53"/>
        <v>143506167.97420001</v>
      </c>
      <c r="L316" s="8"/>
      <c r="M316" s="151"/>
      <c r="N316" s="154"/>
      <c r="O316" s="9">
        <v>9</v>
      </c>
      <c r="P316" s="1" t="s">
        <v>740</v>
      </c>
      <c r="Q316" s="4">
        <v>77573140.765900001</v>
      </c>
      <c r="R316" s="4">
        <f t="shared" si="63"/>
        <v>-6627083.4100000001</v>
      </c>
      <c r="S316" s="4">
        <v>15886635.3598</v>
      </c>
      <c r="T316" s="4">
        <v>8724860.6053999998</v>
      </c>
      <c r="U316" s="4">
        <v>11412812.7585</v>
      </c>
      <c r="V316" s="4">
        <v>65627627.886</v>
      </c>
      <c r="W316" s="5">
        <f t="shared" si="54"/>
        <v>172597993.96559998</v>
      </c>
    </row>
    <row r="317" spans="1:23" ht="25" customHeight="1" x14ac:dyDescent="0.25">
      <c r="A317" s="159"/>
      <c r="B317" s="154"/>
      <c r="C317" s="1">
        <v>9</v>
      </c>
      <c r="D317" s="1" t="s">
        <v>365</v>
      </c>
      <c r="E317" s="4">
        <v>81039074.056400001</v>
      </c>
      <c r="F317" s="4">
        <f t="shared" si="60"/>
        <v>-6627083.4100000001</v>
      </c>
      <c r="G317" s="4">
        <v>16596443.1338</v>
      </c>
      <c r="H317" s="4">
        <v>9114683.4813000001</v>
      </c>
      <c r="I317" s="4">
        <v>11922732.136299999</v>
      </c>
      <c r="J317" s="4">
        <v>49544633.781499997</v>
      </c>
      <c r="K317" s="5">
        <f t="shared" si="53"/>
        <v>161590483.17930001</v>
      </c>
      <c r="L317" s="8"/>
      <c r="M317" s="151"/>
      <c r="N317" s="154"/>
      <c r="O317" s="9">
        <v>10</v>
      </c>
      <c r="P317" s="1" t="s">
        <v>741</v>
      </c>
      <c r="Q317" s="4">
        <v>90966992.702399999</v>
      </c>
      <c r="R317" s="4">
        <f t="shared" si="63"/>
        <v>-6627083.4100000001</v>
      </c>
      <c r="S317" s="4">
        <v>18629636.863600001</v>
      </c>
      <c r="T317" s="4">
        <v>10231303.298800001</v>
      </c>
      <c r="U317" s="4">
        <v>13383359.8158</v>
      </c>
      <c r="V317" s="4">
        <v>70333710.978599995</v>
      </c>
      <c r="W317" s="5">
        <f t="shared" si="54"/>
        <v>196917920.24919999</v>
      </c>
    </row>
    <row r="318" spans="1:23" ht="25" customHeight="1" x14ac:dyDescent="0.25">
      <c r="A318" s="159"/>
      <c r="B318" s="154"/>
      <c r="C318" s="1">
        <v>10</v>
      </c>
      <c r="D318" s="1" t="s">
        <v>366</v>
      </c>
      <c r="E318" s="4">
        <v>71627199.555700004</v>
      </c>
      <c r="F318" s="4">
        <f t="shared" si="60"/>
        <v>-6627083.4100000001</v>
      </c>
      <c r="G318" s="4">
        <v>14668932.9573</v>
      </c>
      <c r="H318" s="4">
        <v>8056104.5422</v>
      </c>
      <c r="I318" s="4">
        <v>10538026.549799999</v>
      </c>
      <c r="J318" s="4">
        <v>46153300.8389</v>
      </c>
      <c r="K318" s="5">
        <f t="shared" si="53"/>
        <v>144416481.03390002</v>
      </c>
      <c r="L318" s="8"/>
      <c r="M318" s="151"/>
      <c r="N318" s="154"/>
      <c r="O318" s="9">
        <v>11</v>
      </c>
      <c r="P318" s="1" t="s">
        <v>742</v>
      </c>
      <c r="Q318" s="4">
        <v>81015230.199399993</v>
      </c>
      <c r="R318" s="4">
        <f t="shared" si="63"/>
        <v>-6627083.4100000001</v>
      </c>
      <c r="S318" s="4">
        <v>16591560.0176</v>
      </c>
      <c r="T318" s="4">
        <v>9112001.6983000003</v>
      </c>
      <c r="U318" s="4">
        <v>11919224.1505</v>
      </c>
      <c r="V318" s="4">
        <v>68292458.694499999</v>
      </c>
      <c r="W318" s="5">
        <f t="shared" si="54"/>
        <v>180303391.35030001</v>
      </c>
    </row>
    <row r="319" spans="1:23" ht="25" customHeight="1" x14ac:dyDescent="0.25">
      <c r="A319" s="159"/>
      <c r="B319" s="154"/>
      <c r="C319" s="1">
        <v>11</v>
      </c>
      <c r="D319" s="1" t="s">
        <v>367</v>
      </c>
      <c r="E319" s="4">
        <v>88349144.494100004</v>
      </c>
      <c r="F319" s="4">
        <f t="shared" si="60"/>
        <v>-6627083.4100000001</v>
      </c>
      <c r="G319" s="4">
        <v>18093513.155099999</v>
      </c>
      <c r="H319" s="4">
        <v>9936866.8421</v>
      </c>
      <c r="I319" s="4">
        <v>12998213.4735</v>
      </c>
      <c r="J319" s="4">
        <v>53386356.481899999</v>
      </c>
      <c r="K319" s="5">
        <f t="shared" si="53"/>
        <v>176137011.03670001</v>
      </c>
      <c r="L319" s="8"/>
      <c r="M319" s="151"/>
      <c r="N319" s="154"/>
      <c r="O319" s="9">
        <v>12</v>
      </c>
      <c r="P319" s="1" t="s">
        <v>743</v>
      </c>
      <c r="Q319" s="4">
        <v>77538525.163800001</v>
      </c>
      <c r="R319" s="4">
        <f t="shared" si="63"/>
        <v>-6627083.4100000001</v>
      </c>
      <c r="S319" s="4">
        <v>15879546.2379</v>
      </c>
      <c r="T319" s="4">
        <v>8720967.2950999998</v>
      </c>
      <c r="U319" s="4">
        <v>11407719.998500001</v>
      </c>
      <c r="V319" s="4">
        <v>64422728.896399997</v>
      </c>
      <c r="W319" s="5">
        <f t="shared" si="54"/>
        <v>171342404.18170002</v>
      </c>
    </row>
    <row r="320" spans="1:23" ht="25" customHeight="1" x14ac:dyDescent="0.25">
      <c r="A320" s="159"/>
      <c r="B320" s="154"/>
      <c r="C320" s="1">
        <v>12</v>
      </c>
      <c r="D320" s="1" t="s">
        <v>368</v>
      </c>
      <c r="E320" s="4">
        <v>75034520.502299994</v>
      </c>
      <c r="F320" s="4">
        <f t="shared" si="60"/>
        <v>-6627083.4100000001</v>
      </c>
      <c r="G320" s="4">
        <v>15366737.1831</v>
      </c>
      <c r="H320" s="4">
        <v>8439335.1294999998</v>
      </c>
      <c r="I320" s="4">
        <v>11039322.688999999</v>
      </c>
      <c r="J320" s="4">
        <v>45704395.556199998</v>
      </c>
      <c r="K320" s="5">
        <f t="shared" si="53"/>
        <v>148957227.65009999</v>
      </c>
      <c r="L320" s="8"/>
      <c r="M320" s="151"/>
      <c r="N320" s="154"/>
      <c r="O320" s="9">
        <v>13</v>
      </c>
      <c r="P320" s="1" t="s">
        <v>744</v>
      </c>
      <c r="Q320" s="4">
        <v>92051706.6347</v>
      </c>
      <c r="R320" s="4">
        <f t="shared" si="63"/>
        <v>-6627083.4100000001</v>
      </c>
      <c r="S320" s="4">
        <v>18851781.468600001</v>
      </c>
      <c r="T320" s="4">
        <v>10353304.003799999</v>
      </c>
      <c r="U320" s="4">
        <v>13542946.4573</v>
      </c>
      <c r="V320" s="4">
        <v>74763681.695099995</v>
      </c>
      <c r="W320" s="5">
        <f t="shared" si="54"/>
        <v>202936336.8495</v>
      </c>
    </row>
    <row r="321" spans="1:23" ht="25" customHeight="1" x14ac:dyDescent="0.25">
      <c r="A321" s="159"/>
      <c r="B321" s="154"/>
      <c r="C321" s="1">
        <v>13</v>
      </c>
      <c r="D321" s="1" t="s">
        <v>369</v>
      </c>
      <c r="E321" s="4">
        <v>67784243.070199996</v>
      </c>
      <c r="F321" s="4">
        <f t="shared" si="60"/>
        <v>-6627083.4100000001</v>
      </c>
      <c r="G321" s="4">
        <v>13881912.5043</v>
      </c>
      <c r="H321" s="4">
        <v>7623876.8494999995</v>
      </c>
      <c r="I321" s="4">
        <v>9972638.2932999991</v>
      </c>
      <c r="J321" s="4">
        <v>44237536.1866</v>
      </c>
      <c r="K321" s="5">
        <f t="shared" si="53"/>
        <v>136873123.4939</v>
      </c>
      <c r="L321" s="8"/>
      <c r="M321" s="151"/>
      <c r="N321" s="154"/>
      <c r="O321" s="9">
        <v>14</v>
      </c>
      <c r="P321" s="1" t="s">
        <v>745</v>
      </c>
      <c r="Q321" s="4">
        <v>112727298.5036</v>
      </c>
      <c r="R321" s="4">
        <f t="shared" si="63"/>
        <v>-6627083.4100000001</v>
      </c>
      <c r="S321" s="4">
        <v>23086051.031800002</v>
      </c>
      <c r="T321" s="4">
        <v>12678743.649599999</v>
      </c>
      <c r="U321" s="4">
        <v>16584806.775800001</v>
      </c>
      <c r="V321" s="4">
        <v>91644341.2808</v>
      </c>
      <c r="W321" s="5">
        <f t="shared" si="54"/>
        <v>250094157.83160001</v>
      </c>
    </row>
    <row r="322" spans="1:23" ht="25" customHeight="1" x14ac:dyDescent="0.25">
      <c r="A322" s="159"/>
      <c r="B322" s="154"/>
      <c r="C322" s="1">
        <v>14</v>
      </c>
      <c r="D322" s="1" t="s">
        <v>370</v>
      </c>
      <c r="E322" s="4">
        <v>65965109.364100002</v>
      </c>
      <c r="F322" s="4">
        <f t="shared" si="60"/>
        <v>-6627083.4100000001</v>
      </c>
      <c r="G322" s="4">
        <v>13509361.985200001</v>
      </c>
      <c r="H322" s="4">
        <v>7419273.9694999997</v>
      </c>
      <c r="I322" s="4">
        <v>9705001.4262000006</v>
      </c>
      <c r="J322" s="4">
        <v>42590956.359999999</v>
      </c>
      <c r="K322" s="5">
        <f t="shared" si="53"/>
        <v>132562619.69500001</v>
      </c>
      <c r="L322" s="8"/>
      <c r="M322" s="151"/>
      <c r="N322" s="154"/>
      <c r="O322" s="9">
        <v>15</v>
      </c>
      <c r="P322" s="1" t="s">
        <v>746</v>
      </c>
      <c r="Q322" s="4">
        <v>91009627.388600007</v>
      </c>
      <c r="R322" s="4">
        <f t="shared" si="63"/>
        <v>-6627083.4100000001</v>
      </c>
      <c r="S322" s="4">
        <v>18638368.258400001</v>
      </c>
      <c r="T322" s="4">
        <v>10236098.5371</v>
      </c>
      <c r="U322" s="4">
        <v>13389632.3695</v>
      </c>
      <c r="V322" s="4">
        <v>73652403.604300007</v>
      </c>
      <c r="W322" s="5">
        <f t="shared" si="54"/>
        <v>200299046.74790001</v>
      </c>
    </row>
    <row r="323" spans="1:23" ht="25" customHeight="1" x14ac:dyDescent="0.25">
      <c r="A323" s="159"/>
      <c r="B323" s="154"/>
      <c r="C323" s="1">
        <v>15</v>
      </c>
      <c r="D323" s="1" t="s">
        <v>371</v>
      </c>
      <c r="E323" s="4">
        <v>58764455.917300001</v>
      </c>
      <c r="F323" s="4">
        <f t="shared" si="60"/>
        <v>-6627083.4100000001</v>
      </c>
      <c r="G323" s="4">
        <v>12034700.078600001</v>
      </c>
      <c r="H323" s="4">
        <v>6609397.0330999997</v>
      </c>
      <c r="I323" s="4">
        <v>8645617.8726000004</v>
      </c>
      <c r="J323" s="4">
        <v>37808967.105099998</v>
      </c>
      <c r="K323" s="5">
        <f t="shared" si="53"/>
        <v>117236054.59670001</v>
      </c>
      <c r="L323" s="8"/>
      <c r="M323" s="151"/>
      <c r="N323" s="154"/>
      <c r="O323" s="9">
        <v>16</v>
      </c>
      <c r="P323" s="1" t="s">
        <v>747</v>
      </c>
      <c r="Q323" s="4">
        <v>91836693.804900005</v>
      </c>
      <c r="R323" s="4">
        <f t="shared" si="63"/>
        <v>-6627083.4100000001</v>
      </c>
      <c r="S323" s="4">
        <v>18807747.794199999</v>
      </c>
      <c r="T323" s="4">
        <v>10329120.930199999</v>
      </c>
      <c r="U323" s="4">
        <v>13511313.070499999</v>
      </c>
      <c r="V323" s="4">
        <v>73753545.843999997</v>
      </c>
      <c r="W323" s="5">
        <f t="shared" si="54"/>
        <v>201611338.03380001</v>
      </c>
    </row>
    <row r="324" spans="1:23" ht="25" customHeight="1" x14ac:dyDescent="0.25">
      <c r="A324" s="159"/>
      <c r="B324" s="154"/>
      <c r="C324" s="1">
        <v>16</v>
      </c>
      <c r="D324" s="1" t="s">
        <v>372</v>
      </c>
      <c r="E324" s="4">
        <v>63699902.723800004</v>
      </c>
      <c r="F324" s="4">
        <f t="shared" si="60"/>
        <v>-6627083.4100000001</v>
      </c>
      <c r="G324" s="4">
        <v>13045457.706599999</v>
      </c>
      <c r="H324" s="4">
        <v>7164500.0621999996</v>
      </c>
      <c r="I324" s="4">
        <v>9371736.8582000006</v>
      </c>
      <c r="J324" s="4">
        <v>41565876.792499997</v>
      </c>
      <c r="K324" s="5">
        <f t="shared" si="53"/>
        <v>128220390.7333</v>
      </c>
      <c r="L324" s="8"/>
      <c r="M324" s="151"/>
      <c r="N324" s="154"/>
      <c r="O324" s="9">
        <v>17</v>
      </c>
      <c r="P324" s="1" t="s">
        <v>748</v>
      </c>
      <c r="Q324" s="4">
        <v>63095910.780699998</v>
      </c>
      <c r="R324" s="4">
        <f t="shared" si="63"/>
        <v>-6627083.4100000001</v>
      </c>
      <c r="S324" s="4">
        <v>12921762.834000001</v>
      </c>
      <c r="T324" s="4">
        <v>7096567.4574999996</v>
      </c>
      <c r="U324" s="4">
        <v>9282875.5991999991</v>
      </c>
      <c r="V324" s="4">
        <v>53037497.318300001</v>
      </c>
      <c r="W324" s="5">
        <f t="shared" si="54"/>
        <v>138807530.57969999</v>
      </c>
    </row>
    <row r="325" spans="1:23" ht="25" customHeight="1" x14ac:dyDescent="0.25">
      <c r="A325" s="159"/>
      <c r="B325" s="154"/>
      <c r="C325" s="1">
        <v>17</v>
      </c>
      <c r="D325" s="1" t="s">
        <v>373</v>
      </c>
      <c r="E325" s="4">
        <v>74781400.864399999</v>
      </c>
      <c r="F325" s="4">
        <f t="shared" si="60"/>
        <v>-6627083.4100000001</v>
      </c>
      <c r="G325" s="4">
        <v>15314899.4033</v>
      </c>
      <c r="H325" s="4">
        <v>8410866.0803999994</v>
      </c>
      <c r="I325" s="4">
        <v>11002082.9047</v>
      </c>
      <c r="J325" s="4">
        <v>44029511.7368</v>
      </c>
      <c r="K325" s="5">
        <f t="shared" si="53"/>
        <v>146911677.57960001</v>
      </c>
      <c r="L325" s="8"/>
      <c r="M325" s="151"/>
      <c r="N325" s="154"/>
      <c r="O325" s="9">
        <v>18</v>
      </c>
      <c r="P325" s="1" t="s">
        <v>749</v>
      </c>
      <c r="Q325" s="4">
        <v>77639787.726799995</v>
      </c>
      <c r="R325" s="4">
        <f t="shared" si="63"/>
        <v>-6627083.4100000001</v>
      </c>
      <c r="S325" s="4">
        <v>15900284.362</v>
      </c>
      <c r="T325" s="4">
        <v>8732356.5690000001</v>
      </c>
      <c r="U325" s="4">
        <v>11422618.076099999</v>
      </c>
      <c r="V325" s="4">
        <v>67619298.700399995</v>
      </c>
      <c r="W325" s="5">
        <f t="shared" si="54"/>
        <v>174687262.02430001</v>
      </c>
    </row>
    <row r="326" spans="1:23" ht="25" customHeight="1" x14ac:dyDescent="0.25">
      <c r="A326" s="159"/>
      <c r="B326" s="154"/>
      <c r="C326" s="1">
        <v>18</v>
      </c>
      <c r="D326" s="1" t="s">
        <v>374</v>
      </c>
      <c r="E326" s="4">
        <v>80942066.859400004</v>
      </c>
      <c r="F326" s="4">
        <f t="shared" si="60"/>
        <v>-6627083.4100000001</v>
      </c>
      <c r="G326" s="4">
        <v>16576576.4899</v>
      </c>
      <c r="H326" s="4">
        <v>9103772.8199000005</v>
      </c>
      <c r="I326" s="4">
        <v>11908460.122</v>
      </c>
      <c r="J326" s="4">
        <v>47941598.559</v>
      </c>
      <c r="K326" s="5">
        <f t="shared" si="53"/>
        <v>159845391.4402</v>
      </c>
      <c r="L326" s="8"/>
      <c r="M326" s="151"/>
      <c r="N326" s="154"/>
      <c r="O326" s="9">
        <v>19</v>
      </c>
      <c r="P326" s="1" t="s">
        <v>750</v>
      </c>
      <c r="Q326" s="4">
        <v>61537186.877899997</v>
      </c>
      <c r="R326" s="4">
        <f t="shared" si="63"/>
        <v>-6627083.4100000001</v>
      </c>
      <c r="S326" s="4">
        <v>12602543.088300001</v>
      </c>
      <c r="T326" s="4">
        <v>6921253.5712000001</v>
      </c>
      <c r="U326" s="4">
        <v>9053551.0691999998</v>
      </c>
      <c r="V326" s="4">
        <v>55579215.655100003</v>
      </c>
      <c r="W326" s="5">
        <f t="shared" si="54"/>
        <v>139066666.85170001</v>
      </c>
    </row>
    <row r="327" spans="1:23" ht="25" customHeight="1" x14ac:dyDescent="0.25">
      <c r="A327" s="159"/>
      <c r="B327" s="154"/>
      <c r="C327" s="1">
        <v>19</v>
      </c>
      <c r="D327" s="1" t="s">
        <v>375</v>
      </c>
      <c r="E327" s="4">
        <v>70917094.630099997</v>
      </c>
      <c r="F327" s="4">
        <f t="shared" si="60"/>
        <v>-6627083.4100000001</v>
      </c>
      <c r="G327" s="4">
        <v>14523506.6163</v>
      </c>
      <c r="H327" s="4">
        <v>7976237.1238000002</v>
      </c>
      <c r="I327" s="4">
        <v>10433553.603700001</v>
      </c>
      <c r="J327" s="4">
        <v>42963559.620399997</v>
      </c>
      <c r="K327" s="5">
        <f t="shared" si="53"/>
        <v>140186868.18430001</v>
      </c>
      <c r="L327" s="8"/>
      <c r="M327" s="151"/>
      <c r="N327" s="154"/>
      <c r="O327" s="9">
        <v>20</v>
      </c>
      <c r="P327" s="1" t="s">
        <v>751</v>
      </c>
      <c r="Q327" s="4">
        <v>66562891.936999999</v>
      </c>
      <c r="R327" s="4">
        <f t="shared" si="63"/>
        <v>-6627083.4100000001</v>
      </c>
      <c r="S327" s="4">
        <v>13631785.2063</v>
      </c>
      <c r="T327" s="4">
        <v>7486508.1897</v>
      </c>
      <c r="U327" s="4">
        <v>9792949.1424000002</v>
      </c>
      <c r="V327" s="4">
        <v>60640781.0616</v>
      </c>
      <c r="W327" s="5">
        <f t="shared" si="54"/>
        <v>151487832.127</v>
      </c>
    </row>
    <row r="328" spans="1:23" ht="25" customHeight="1" x14ac:dyDescent="0.25">
      <c r="A328" s="159"/>
      <c r="B328" s="154"/>
      <c r="C328" s="1">
        <v>20</v>
      </c>
      <c r="D328" s="1" t="s">
        <v>376</v>
      </c>
      <c r="E328" s="4">
        <v>63002410.402999997</v>
      </c>
      <c r="F328" s="4">
        <f t="shared" si="60"/>
        <v>-6627083.4100000001</v>
      </c>
      <c r="G328" s="4">
        <v>12902614.371099999</v>
      </c>
      <c r="H328" s="4">
        <v>7086051.2175000003</v>
      </c>
      <c r="I328" s="4">
        <v>9269119.5195000004</v>
      </c>
      <c r="J328" s="4">
        <v>39698703.959899999</v>
      </c>
      <c r="K328" s="5">
        <f t="shared" si="53"/>
        <v>125331816.06099999</v>
      </c>
      <c r="L328" s="8"/>
      <c r="M328" s="151"/>
      <c r="N328" s="154"/>
      <c r="O328" s="9">
        <v>21</v>
      </c>
      <c r="P328" s="1" t="s">
        <v>752</v>
      </c>
      <c r="Q328" s="4">
        <v>68747352.130799994</v>
      </c>
      <c r="R328" s="4">
        <f t="shared" si="63"/>
        <v>-6627083.4100000001</v>
      </c>
      <c r="S328" s="4">
        <v>14079152.9706</v>
      </c>
      <c r="T328" s="4">
        <v>7732200.3262</v>
      </c>
      <c r="U328" s="4">
        <v>10114334.0306</v>
      </c>
      <c r="V328" s="4">
        <v>57788213.630199999</v>
      </c>
      <c r="W328" s="5">
        <f t="shared" si="54"/>
        <v>151834169.67839998</v>
      </c>
    </row>
    <row r="329" spans="1:23" ht="25" customHeight="1" x14ac:dyDescent="0.25">
      <c r="A329" s="159"/>
      <c r="B329" s="154"/>
      <c r="C329" s="1">
        <v>21</v>
      </c>
      <c r="D329" s="1" t="s">
        <v>377</v>
      </c>
      <c r="E329" s="4">
        <v>69293994.162400007</v>
      </c>
      <c r="F329" s="4">
        <f t="shared" si="60"/>
        <v>-6627083.4100000001</v>
      </c>
      <c r="G329" s="4">
        <v>14191102.8355</v>
      </c>
      <c r="H329" s="4">
        <v>7793682.6315000001</v>
      </c>
      <c r="I329" s="4">
        <v>10194757.7841</v>
      </c>
      <c r="J329" s="4">
        <v>44000712.919100001</v>
      </c>
      <c r="K329" s="5">
        <f t="shared" ref="K329:K392" si="64">E329+F329+G329+H329+I329+J329</f>
        <v>138847166.92260003</v>
      </c>
      <c r="L329" s="8"/>
      <c r="M329" s="151"/>
      <c r="N329" s="154"/>
      <c r="O329" s="9">
        <v>22</v>
      </c>
      <c r="P329" s="1" t="s">
        <v>753</v>
      </c>
      <c r="Q329" s="4">
        <v>127672759.13850001</v>
      </c>
      <c r="R329" s="4">
        <f t="shared" si="63"/>
        <v>-6627083.4100000001</v>
      </c>
      <c r="S329" s="4">
        <v>26146815.119100001</v>
      </c>
      <c r="T329" s="4">
        <v>14359699.963</v>
      </c>
      <c r="U329" s="4">
        <v>18783631.551100001</v>
      </c>
      <c r="V329" s="4">
        <v>99197944.589399993</v>
      </c>
      <c r="W329" s="5">
        <f t="shared" ref="W329:W392" si="65">Q329+R329+S329+T329+U329+V329</f>
        <v>279533766.95109999</v>
      </c>
    </row>
    <row r="330" spans="1:23" ht="25" customHeight="1" x14ac:dyDescent="0.25">
      <c r="A330" s="159"/>
      <c r="B330" s="154"/>
      <c r="C330" s="1">
        <v>22</v>
      </c>
      <c r="D330" s="1" t="s">
        <v>378</v>
      </c>
      <c r="E330" s="4">
        <v>67408027.269899994</v>
      </c>
      <c r="F330" s="4">
        <f t="shared" si="60"/>
        <v>-6627083.4100000001</v>
      </c>
      <c r="G330" s="4">
        <v>13804865.176100001</v>
      </c>
      <c r="H330" s="4">
        <v>7581562.8426000001</v>
      </c>
      <c r="I330" s="4">
        <v>9917288.2011999991</v>
      </c>
      <c r="J330" s="4">
        <v>41752821.695299998</v>
      </c>
      <c r="K330" s="5">
        <f t="shared" si="64"/>
        <v>133837481.77509999</v>
      </c>
      <c r="L330" s="8"/>
      <c r="M330" s="152"/>
      <c r="N330" s="155"/>
      <c r="O330" s="9">
        <v>23</v>
      </c>
      <c r="P330" s="1" t="s">
        <v>754</v>
      </c>
      <c r="Q330" s="4">
        <v>75567741.605000004</v>
      </c>
      <c r="R330" s="4">
        <f>-6627083.41</f>
        <v>-6627083.4100000001</v>
      </c>
      <c r="S330" s="4">
        <v>15475938.5013</v>
      </c>
      <c r="T330" s="4">
        <v>8499307.9467999991</v>
      </c>
      <c r="U330" s="4">
        <v>11117771.911800001</v>
      </c>
      <c r="V330" s="4">
        <v>57304274.734200001</v>
      </c>
      <c r="W330" s="5">
        <f t="shared" si="65"/>
        <v>161337951.28909999</v>
      </c>
    </row>
    <row r="331" spans="1:23" ht="25" customHeight="1" x14ac:dyDescent="0.3">
      <c r="A331" s="159"/>
      <c r="B331" s="154"/>
      <c r="C331" s="1">
        <v>23</v>
      </c>
      <c r="D331" s="1" t="s">
        <v>379</v>
      </c>
      <c r="E331" s="4">
        <v>65200957.4934</v>
      </c>
      <c r="F331" s="4">
        <f t="shared" si="60"/>
        <v>-6627083.4100000001</v>
      </c>
      <c r="G331" s="4">
        <v>13352867.069499999</v>
      </c>
      <c r="H331" s="4">
        <v>7333327.7452999996</v>
      </c>
      <c r="I331" s="4">
        <v>9592576.9177000001</v>
      </c>
      <c r="J331" s="4">
        <v>40943188.953199998</v>
      </c>
      <c r="K331" s="5">
        <f t="shared" si="64"/>
        <v>129795834.7691</v>
      </c>
      <c r="L331" s="8"/>
      <c r="M331" s="15"/>
      <c r="N331" s="156" t="s">
        <v>883</v>
      </c>
      <c r="O331" s="157"/>
      <c r="P331" s="158"/>
      <c r="Q331" s="11">
        <f>SUM(Q308:Q330)</f>
        <v>1890185936.2579997</v>
      </c>
      <c r="R331" s="11">
        <f t="shared" ref="R331:W331" si="66">SUM(R308:R330)</f>
        <v>-152422918.42999995</v>
      </c>
      <c r="S331" s="11">
        <f t="shared" si="66"/>
        <v>387101700.86019993</v>
      </c>
      <c r="T331" s="11">
        <f t="shared" si="66"/>
        <v>212594316.14190006</v>
      </c>
      <c r="U331" s="11">
        <f t="shared" si="66"/>
        <v>278090302.34210002</v>
      </c>
      <c r="V331" s="11">
        <f t="shared" si="66"/>
        <v>1563042510.7818</v>
      </c>
      <c r="W331" s="11">
        <f t="shared" si="66"/>
        <v>4178591847.9540005</v>
      </c>
    </row>
    <row r="332" spans="1:23" ht="25" customHeight="1" x14ac:dyDescent="0.25">
      <c r="A332" s="159"/>
      <c r="B332" s="154"/>
      <c r="C332" s="1">
        <v>24</v>
      </c>
      <c r="D332" s="1" t="s">
        <v>380</v>
      </c>
      <c r="E332" s="4">
        <v>67449532.063500002</v>
      </c>
      <c r="F332" s="4">
        <f t="shared" si="60"/>
        <v>-6627083.4100000001</v>
      </c>
      <c r="G332" s="4">
        <v>13813365.173900001</v>
      </c>
      <c r="H332" s="4">
        <v>7586230.9988000002</v>
      </c>
      <c r="I332" s="4">
        <v>9923394.5214000009</v>
      </c>
      <c r="J332" s="4">
        <v>41504320.556599997</v>
      </c>
      <c r="K332" s="5">
        <f t="shared" si="64"/>
        <v>133649759.90419999</v>
      </c>
      <c r="L332" s="8"/>
      <c r="M332" s="150">
        <v>33</v>
      </c>
      <c r="N332" s="153" t="s">
        <v>69</v>
      </c>
      <c r="O332" s="9">
        <v>1</v>
      </c>
      <c r="P332" s="1" t="s">
        <v>755</v>
      </c>
      <c r="Q332" s="4">
        <v>70800402.175699994</v>
      </c>
      <c r="R332" s="4">
        <f t="shared" ref="R332:R353" si="67">-6627083.41</f>
        <v>-6627083.4100000001</v>
      </c>
      <c r="S332" s="4">
        <v>14499608.518999999</v>
      </c>
      <c r="T332" s="4">
        <v>7963112.4084000001</v>
      </c>
      <c r="U332" s="4">
        <v>10416385.430299999</v>
      </c>
      <c r="V332" s="4">
        <v>41405813.696599998</v>
      </c>
      <c r="W332" s="5">
        <f t="shared" si="65"/>
        <v>138458238.81999999</v>
      </c>
    </row>
    <row r="333" spans="1:23" ht="25" customHeight="1" x14ac:dyDescent="0.25">
      <c r="A333" s="159"/>
      <c r="B333" s="154"/>
      <c r="C333" s="1">
        <v>25</v>
      </c>
      <c r="D333" s="1" t="s">
        <v>381</v>
      </c>
      <c r="E333" s="4">
        <v>68067226.598800004</v>
      </c>
      <c r="F333" s="4">
        <f t="shared" si="60"/>
        <v>-6627083.4100000001</v>
      </c>
      <c r="G333" s="4">
        <v>13939866.2766</v>
      </c>
      <c r="H333" s="4">
        <v>7655704.7710999995</v>
      </c>
      <c r="I333" s="4">
        <v>10014271.750399999</v>
      </c>
      <c r="J333" s="4">
        <v>42466359.413099997</v>
      </c>
      <c r="K333" s="5">
        <f t="shared" si="64"/>
        <v>135516345.40000001</v>
      </c>
      <c r="L333" s="8"/>
      <c r="M333" s="151"/>
      <c r="N333" s="154"/>
      <c r="O333" s="9">
        <v>2</v>
      </c>
      <c r="P333" s="1" t="s">
        <v>756</v>
      </c>
      <c r="Q333" s="4">
        <v>80594581.2544</v>
      </c>
      <c r="R333" s="4">
        <f t="shared" si="67"/>
        <v>-6627083.4100000001</v>
      </c>
      <c r="S333" s="4">
        <v>16505412.9783</v>
      </c>
      <c r="T333" s="4">
        <v>9064690.1755999997</v>
      </c>
      <c r="U333" s="4">
        <v>11857336.909700001</v>
      </c>
      <c r="V333" s="4">
        <v>48370872.0942</v>
      </c>
      <c r="W333" s="5">
        <f t="shared" si="65"/>
        <v>159765810.00220001</v>
      </c>
    </row>
    <row r="334" spans="1:23" ht="25" customHeight="1" x14ac:dyDescent="0.25">
      <c r="A334" s="159"/>
      <c r="B334" s="154"/>
      <c r="C334" s="1">
        <v>26</v>
      </c>
      <c r="D334" s="1" t="s">
        <v>382</v>
      </c>
      <c r="E334" s="4">
        <v>72411958.799600005</v>
      </c>
      <c r="F334" s="4">
        <f t="shared" si="60"/>
        <v>-6627083.4100000001</v>
      </c>
      <c r="G334" s="4">
        <v>14829648.171800001</v>
      </c>
      <c r="H334" s="4">
        <v>8144368.5334000001</v>
      </c>
      <c r="I334" s="4">
        <v>10653482.881999999</v>
      </c>
      <c r="J334" s="4">
        <v>47234691.496699996</v>
      </c>
      <c r="K334" s="5">
        <f t="shared" si="64"/>
        <v>146647066.47350001</v>
      </c>
      <c r="L334" s="8"/>
      <c r="M334" s="151"/>
      <c r="N334" s="154"/>
      <c r="O334" s="9">
        <v>3</v>
      </c>
      <c r="P334" s="1" t="s">
        <v>757</v>
      </c>
      <c r="Q334" s="4">
        <v>86854058.500799999</v>
      </c>
      <c r="R334" s="4">
        <f t="shared" si="67"/>
        <v>-6627083.4100000001</v>
      </c>
      <c r="S334" s="4">
        <v>17787326.171100002</v>
      </c>
      <c r="T334" s="4">
        <v>9768710.4834000003</v>
      </c>
      <c r="U334" s="4">
        <v>12778251.559699999</v>
      </c>
      <c r="V334" s="4">
        <v>50265062.374399997</v>
      </c>
      <c r="W334" s="5">
        <f t="shared" si="65"/>
        <v>170826325.6794</v>
      </c>
    </row>
    <row r="335" spans="1:23" ht="25" customHeight="1" x14ac:dyDescent="0.25">
      <c r="A335" s="159"/>
      <c r="B335" s="155"/>
      <c r="C335" s="1">
        <v>27</v>
      </c>
      <c r="D335" s="1" t="s">
        <v>383</v>
      </c>
      <c r="E335" s="4">
        <v>64778626.733499996</v>
      </c>
      <c r="F335" s="4">
        <f t="shared" si="60"/>
        <v>-6627083.4100000001</v>
      </c>
      <c r="G335" s="4">
        <v>13266375.602</v>
      </c>
      <c r="H335" s="4">
        <v>7285827.0642999997</v>
      </c>
      <c r="I335" s="4">
        <v>9530442.2427999992</v>
      </c>
      <c r="J335" s="4">
        <v>39700485.329999998</v>
      </c>
      <c r="K335" s="5">
        <f t="shared" si="64"/>
        <v>127934673.56259999</v>
      </c>
      <c r="L335" s="8"/>
      <c r="M335" s="151"/>
      <c r="N335" s="154"/>
      <c r="O335" s="9">
        <v>4</v>
      </c>
      <c r="P335" s="1" t="s">
        <v>758</v>
      </c>
      <c r="Q335" s="4">
        <v>94302863.596100003</v>
      </c>
      <c r="R335" s="4">
        <f t="shared" si="67"/>
        <v>-6627083.4100000001</v>
      </c>
      <c r="S335" s="4">
        <v>19312808.4353</v>
      </c>
      <c r="T335" s="4">
        <v>10606497.705800001</v>
      </c>
      <c r="U335" s="4">
        <v>13874143.990900001</v>
      </c>
      <c r="V335" s="4">
        <v>55581561.645099998</v>
      </c>
      <c r="W335" s="5">
        <f t="shared" si="65"/>
        <v>187050791.96319997</v>
      </c>
    </row>
    <row r="336" spans="1:23" ht="25" customHeight="1" x14ac:dyDescent="0.3">
      <c r="A336" s="1"/>
      <c r="B336" s="156" t="s">
        <v>867</v>
      </c>
      <c r="C336" s="157"/>
      <c r="D336" s="158"/>
      <c r="E336" s="11">
        <f>SUM(E309:E335)</f>
        <v>1914335263.7645001</v>
      </c>
      <c r="F336" s="11">
        <f t="shared" ref="F336:K336" si="68">SUM(F309:F335)</f>
        <v>-178931252.06999993</v>
      </c>
      <c r="G336" s="11">
        <f t="shared" si="68"/>
        <v>392047376.08379996</v>
      </c>
      <c r="H336" s="11">
        <f t="shared" si="68"/>
        <v>215310456.21460003</v>
      </c>
      <c r="I336" s="11">
        <f t="shared" si="68"/>
        <v>281643229.94520003</v>
      </c>
      <c r="J336" s="11">
        <f t="shared" si="68"/>
        <v>1196088855.6831</v>
      </c>
      <c r="K336" s="11">
        <f t="shared" si="68"/>
        <v>3820493929.6212006</v>
      </c>
      <c r="L336" s="8"/>
      <c r="M336" s="151"/>
      <c r="N336" s="154"/>
      <c r="O336" s="9">
        <v>5</v>
      </c>
      <c r="P336" s="1" t="s">
        <v>759</v>
      </c>
      <c r="Q336" s="4">
        <v>88711167.309100002</v>
      </c>
      <c r="R336" s="4">
        <f t="shared" si="67"/>
        <v>-6627083.4100000001</v>
      </c>
      <c r="S336" s="4">
        <v>18167653.822799999</v>
      </c>
      <c r="T336" s="4">
        <v>9977584.5256999992</v>
      </c>
      <c r="U336" s="4">
        <v>13051475.4474</v>
      </c>
      <c r="V336" s="4">
        <v>49052741.009099998</v>
      </c>
      <c r="W336" s="5">
        <f t="shared" si="65"/>
        <v>172333538.70410001</v>
      </c>
    </row>
    <row r="337" spans="1:23" ht="25" customHeight="1" x14ac:dyDescent="0.25">
      <c r="A337" s="159">
        <v>17</v>
      </c>
      <c r="B337" s="153" t="s">
        <v>53</v>
      </c>
      <c r="C337" s="1">
        <v>1</v>
      </c>
      <c r="D337" s="1" t="s">
        <v>384</v>
      </c>
      <c r="E337" s="4">
        <v>67646906.222900003</v>
      </c>
      <c r="F337" s="4">
        <f t="shared" si="60"/>
        <v>-6627083.4100000001</v>
      </c>
      <c r="G337" s="4">
        <v>13853786.526799999</v>
      </c>
      <c r="H337" s="4">
        <v>7608430.2034999998</v>
      </c>
      <c r="I337" s="4">
        <v>9952432.8497000001</v>
      </c>
      <c r="J337" s="4">
        <v>43821705.615199998</v>
      </c>
      <c r="K337" s="5">
        <f t="shared" si="64"/>
        <v>136256178.00810003</v>
      </c>
      <c r="L337" s="8"/>
      <c r="M337" s="151"/>
      <c r="N337" s="154"/>
      <c r="O337" s="9">
        <v>6</v>
      </c>
      <c r="P337" s="1" t="s">
        <v>760</v>
      </c>
      <c r="Q337" s="4">
        <v>80382358.869200006</v>
      </c>
      <c r="R337" s="4">
        <f t="shared" si="67"/>
        <v>-6627083.4100000001</v>
      </c>
      <c r="S337" s="4">
        <v>16461950.774599999</v>
      </c>
      <c r="T337" s="4">
        <v>9040820.9508999996</v>
      </c>
      <c r="U337" s="4">
        <v>11826114.062200001</v>
      </c>
      <c r="V337" s="4">
        <v>40467328.512400001</v>
      </c>
      <c r="W337" s="5">
        <f t="shared" si="65"/>
        <v>151551489.75929999</v>
      </c>
    </row>
    <row r="338" spans="1:23" ht="25" customHeight="1" x14ac:dyDescent="0.25">
      <c r="A338" s="159"/>
      <c r="B338" s="154"/>
      <c r="C338" s="1">
        <v>2</v>
      </c>
      <c r="D338" s="1" t="s">
        <v>385</v>
      </c>
      <c r="E338" s="4">
        <v>80006755.932300001</v>
      </c>
      <c r="F338" s="4">
        <f t="shared" si="60"/>
        <v>-6627083.4100000001</v>
      </c>
      <c r="G338" s="4">
        <v>16385028.9581</v>
      </c>
      <c r="H338" s="4">
        <v>8998575.8743999992</v>
      </c>
      <c r="I338" s="4">
        <v>11770854.136499999</v>
      </c>
      <c r="J338" s="4">
        <v>51352942.831600003</v>
      </c>
      <c r="K338" s="5">
        <f t="shared" si="64"/>
        <v>161887074.32290003</v>
      </c>
      <c r="L338" s="8"/>
      <c r="M338" s="151"/>
      <c r="N338" s="154"/>
      <c r="O338" s="9">
        <v>7</v>
      </c>
      <c r="P338" s="1" t="s">
        <v>761</v>
      </c>
      <c r="Q338" s="4">
        <v>91808123.861599997</v>
      </c>
      <c r="R338" s="4">
        <f t="shared" si="67"/>
        <v>-6627083.4100000001</v>
      </c>
      <c r="S338" s="4">
        <v>18801896.796500001</v>
      </c>
      <c r="T338" s="4">
        <v>10325907.591499999</v>
      </c>
      <c r="U338" s="4">
        <v>13507109.7676</v>
      </c>
      <c r="V338" s="4">
        <v>53908162.300899997</v>
      </c>
      <c r="W338" s="5">
        <f t="shared" si="65"/>
        <v>181724116.90810001</v>
      </c>
    </row>
    <row r="339" spans="1:23" ht="25" customHeight="1" x14ac:dyDescent="0.25">
      <c r="A339" s="159"/>
      <c r="B339" s="154"/>
      <c r="C339" s="1">
        <v>3</v>
      </c>
      <c r="D339" s="1" t="s">
        <v>386</v>
      </c>
      <c r="E339" s="4">
        <v>99290566.061399996</v>
      </c>
      <c r="F339" s="4">
        <f t="shared" si="60"/>
        <v>-6627083.4100000001</v>
      </c>
      <c r="G339" s="4">
        <v>20334267.7905</v>
      </c>
      <c r="H339" s="4">
        <v>11167478.0699</v>
      </c>
      <c r="I339" s="4">
        <v>14607950.9989</v>
      </c>
      <c r="J339" s="4">
        <v>61771187.302599996</v>
      </c>
      <c r="K339" s="5">
        <f t="shared" si="64"/>
        <v>200544366.81330001</v>
      </c>
      <c r="L339" s="8"/>
      <c r="M339" s="151"/>
      <c r="N339" s="154"/>
      <c r="O339" s="9">
        <v>8</v>
      </c>
      <c r="P339" s="1" t="s">
        <v>762</v>
      </c>
      <c r="Q339" s="4">
        <v>78340856.391100004</v>
      </c>
      <c r="R339" s="4">
        <f t="shared" si="67"/>
        <v>-6627083.4100000001</v>
      </c>
      <c r="S339" s="4">
        <v>16043860.116699999</v>
      </c>
      <c r="T339" s="4">
        <v>8811207.6546999998</v>
      </c>
      <c r="U339" s="4">
        <v>11525761.5781</v>
      </c>
      <c r="V339" s="4">
        <v>45904960.954599999</v>
      </c>
      <c r="W339" s="5">
        <f t="shared" si="65"/>
        <v>153999563.2852</v>
      </c>
    </row>
    <row r="340" spans="1:23" ht="25" customHeight="1" x14ac:dyDescent="0.25">
      <c r="A340" s="159"/>
      <c r="B340" s="154"/>
      <c r="C340" s="1">
        <v>4</v>
      </c>
      <c r="D340" s="1" t="s">
        <v>387</v>
      </c>
      <c r="E340" s="4">
        <v>75101706.324100003</v>
      </c>
      <c r="F340" s="4">
        <f t="shared" si="60"/>
        <v>-6627083.4100000001</v>
      </c>
      <c r="G340" s="4">
        <v>15380496.5416</v>
      </c>
      <c r="H340" s="4">
        <v>8446891.7003000006</v>
      </c>
      <c r="I340" s="4">
        <v>11049207.285599999</v>
      </c>
      <c r="J340" s="4">
        <v>44843816.2324</v>
      </c>
      <c r="K340" s="5">
        <f t="shared" si="64"/>
        <v>148195034.67400002</v>
      </c>
      <c r="L340" s="8"/>
      <c r="M340" s="151"/>
      <c r="N340" s="154"/>
      <c r="O340" s="9">
        <v>9</v>
      </c>
      <c r="P340" s="1" t="s">
        <v>763</v>
      </c>
      <c r="Q340" s="4">
        <v>88676014.202399999</v>
      </c>
      <c r="R340" s="4">
        <f t="shared" si="67"/>
        <v>-6627083.4100000001</v>
      </c>
      <c r="S340" s="4">
        <v>18160454.622400001</v>
      </c>
      <c r="T340" s="4">
        <v>9973630.7608000003</v>
      </c>
      <c r="U340" s="4">
        <v>13046303.607999999</v>
      </c>
      <c r="V340" s="4">
        <v>45470900.423299998</v>
      </c>
      <c r="W340" s="5">
        <f t="shared" si="65"/>
        <v>168700220.2069</v>
      </c>
    </row>
    <row r="341" spans="1:23" ht="25" customHeight="1" x14ac:dyDescent="0.25">
      <c r="A341" s="159"/>
      <c r="B341" s="154"/>
      <c r="C341" s="1">
        <v>5</v>
      </c>
      <c r="D341" s="1" t="s">
        <v>388</v>
      </c>
      <c r="E341" s="4">
        <v>64443815.424599998</v>
      </c>
      <c r="F341" s="4">
        <f t="shared" si="60"/>
        <v>-6627083.4100000001</v>
      </c>
      <c r="G341" s="4">
        <v>13197807.7301</v>
      </c>
      <c r="H341" s="4">
        <v>7248169.9324000003</v>
      </c>
      <c r="I341" s="4">
        <v>9481183.7140999995</v>
      </c>
      <c r="J341" s="4">
        <v>38714418.374300003</v>
      </c>
      <c r="K341" s="5">
        <f t="shared" si="64"/>
        <v>126458311.76550001</v>
      </c>
      <c r="L341" s="8"/>
      <c r="M341" s="151"/>
      <c r="N341" s="154"/>
      <c r="O341" s="9">
        <v>10</v>
      </c>
      <c r="P341" s="1" t="s">
        <v>764</v>
      </c>
      <c r="Q341" s="4">
        <v>80062095.238199994</v>
      </c>
      <c r="R341" s="4">
        <f t="shared" si="67"/>
        <v>-6627083.4100000001</v>
      </c>
      <c r="S341" s="4">
        <v>16396362.2026</v>
      </c>
      <c r="T341" s="4">
        <v>9004800.0355999991</v>
      </c>
      <c r="U341" s="4">
        <v>11778995.835200001</v>
      </c>
      <c r="V341" s="4">
        <v>43348595.796400003</v>
      </c>
      <c r="W341" s="5">
        <f t="shared" si="65"/>
        <v>153963765.69799998</v>
      </c>
    </row>
    <row r="342" spans="1:23" ht="25" customHeight="1" x14ac:dyDescent="0.25">
      <c r="A342" s="159"/>
      <c r="B342" s="154"/>
      <c r="C342" s="1">
        <v>6</v>
      </c>
      <c r="D342" s="1" t="s">
        <v>389</v>
      </c>
      <c r="E342" s="4">
        <v>63217671.585699998</v>
      </c>
      <c r="F342" s="4">
        <f t="shared" si="60"/>
        <v>-6627083.4100000001</v>
      </c>
      <c r="G342" s="4">
        <v>12946698.907099999</v>
      </c>
      <c r="H342" s="4">
        <v>7110262.2240000004</v>
      </c>
      <c r="I342" s="4">
        <v>9300789.4448000006</v>
      </c>
      <c r="J342" s="4">
        <v>40394547.339100003</v>
      </c>
      <c r="K342" s="5">
        <f t="shared" si="64"/>
        <v>126342886.09070002</v>
      </c>
      <c r="L342" s="8"/>
      <c r="M342" s="151"/>
      <c r="N342" s="154"/>
      <c r="O342" s="9">
        <v>11</v>
      </c>
      <c r="P342" s="1" t="s">
        <v>765</v>
      </c>
      <c r="Q342" s="4">
        <v>74242150.7914</v>
      </c>
      <c r="R342" s="4">
        <f t="shared" si="67"/>
        <v>-6627083.4100000001</v>
      </c>
      <c r="S342" s="4">
        <v>15204463.378799999</v>
      </c>
      <c r="T342" s="4">
        <v>8350215.1686000004</v>
      </c>
      <c r="U342" s="4">
        <v>10922746.6801</v>
      </c>
      <c r="V342" s="4">
        <v>44263131.448399998</v>
      </c>
      <c r="W342" s="5">
        <f t="shared" si="65"/>
        <v>146355624.0573</v>
      </c>
    </row>
    <row r="343" spans="1:23" ht="25" customHeight="1" x14ac:dyDescent="0.25">
      <c r="A343" s="159"/>
      <c r="B343" s="154"/>
      <c r="C343" s="1">
        <v>7</v>
      </c>
      <c r="D343" s="1" t="s">
        <v>390</v>
      </c>
      <c r="E343" s="4">
        <v>88740255.263099998</v>
      </c>
      <c r="F343" s="4">
        <f t="shared" si="60"/>
        <v>-6627083.4100000001</v>
      </c>
      <c r="G343" s="4">
        <v>18173610.906800002</v>
      </c>
      <c r="H343" s="4">
        <v>9980856.1263999995</v>
      </c>
      <c r="I343" s="4">
        <v>13055754.9618</v>
      </c>
      <c r="J343" s="4">
        <v>55117769.719700001</v>
      </c>
      <c r="K343" s="5">
        <f t="shared" si="64"/>
        <v>178441163.56779999</v>
      </c>
      <c r="L343" s="8"/>
      <c r="M343" s="151"/>
      <c r="N343" s="154"/>
      <c r="O343" s="9">
        <v>12</v>
      </c>
      <c r="P343" s="1" t="s">
        <v>766</v>
      </c>
      <c r="Q343" s="4">
        <v>88394313.503000006</v>
      </c>
      <c r="R343" s="4">
        <f t="shared" si="67"/>
        <v>-6627083.4100000001</v>
      </c>
      <c r="S343" s="4">
        <v>18102763.567899998</v>
      </c>
      <c r="T343" s="4">
        <v>9941947.1225000005</v>
      </c>
      <c r="U343" s="4">
        <v>13004858.885</v>
      </c>
      <c r="V343" s="4">
        <v>45773931.282200001</v>
      </c>
      <c r="W343" s="5">
        <f t="shared" si="65"/>
        <v>168590730.95060003</v>
      </c>
    </row>
    <row r="344" spans="1:23" ht="25" customHeight="1" x14ac:dyDescent="0.25">
      <c r="A344" s="159"/>
      <c r="B344" s="154"/>
      <c r="C344" s="1">
        <v>8</v>
      </c>
      <c r="D344" s="1" t="s">
        <v>391</v>
      </c>
      <c r="E344" s="4">
        <v>74476945.612800002</v>
      </c>
      <c r="F344" s="4">
        <f t="shared" si="60"/>
        <v>-6627083.4100000001</v>
      </c>
      <c r="G344" s="4">
        <v>15252548.317399999</v>
      </c>
      <c r="H344" s="4">
        <v>8376623.1760999998</v>
      </c>
      <c r="I344" s="4">
        <v>10957290.457900001</v>
      </c>
      <c r="J344" s="4">
        <v>45823965.685599998</v>
      </c>
      <c r="K344" s="5">
        <f t="shared" si="64"/>
        <v>148260289.8398</v>
      </c>
      <c r="L344" s="8"/>
      <c r="M344" s="151"/>
      <c r="N344" s="154"/>
      <c r="O344" s="9">
        <v>13</v>
      </c>
      <c r="P344" s="1" t="s">
        <v>767</v>
      </c>
      <c r="Q344" s="4">
        <v>92743472.266000003</v>
      </c>
      <c r="R344" s="4">
        <f t="shared" si="67"/>
        <v>-6627083.4100000001</v>
      </c>
      <c r="S344" s="4">
        <v>18993452.003400002</v>
      </c>
      <c r="T344" s="4">
        <v>10431108.7522</v>
      </c>
      <c r="U344" s="4">
        <v>13644721.266799999</v>
      </c>
      <c r="V344" s="4">
        <v>51556852.642300002</v>
      </c>
      <c r="W344" s="5">
        <f t="shared" si="65"/>
        <v>180742523.52070001</v>
      </c>
    </row>
    <row r="345" spans="1:23" ht="25" customHeight="1" x14ac:dyDescent="0.25">
      <c r="A345" s="159"/>
      <c r="B345" s="154"/>
      <c r="C345" s="1">
        <v>9</v>
      </c>
      <c r="D345" s="1" t="s">
        <v>392</v>
      </c>
      <c r="E345" s="4">
        <v>65236861.740400001</v>
      </c>
      <c r="F345" s="4">
        <f t="shared" si="60"/>
        <v>-6627083.4100000001</v>
      </c>
      <c r="G345" s="4">
        <v>13360220.100099999</v>
      </c>
      <c r="H345" s="4">
        <v>7337365.9929</v>
      </c>
      <c r="I345" s="4">
        <v>9597859.2673000004</v>
      </c>
      <c r="J345" s="4">
        <v>41363414.781300001</v>
      </c>
      <c r="K345" s="5">
        <f t="shared" si="64"/>
        <v>130268638.472</v>
      </c>
      <c r="L345" s="8"/>
      <c r="M345" s="151"/>
      <c r="N345" s="154"/>
      <c r="O345" s="9">
        <v>14</v>
      </c>
      <c r="P345" s="1" t="s">
        <v>768</v>
      </c>
      <c r="Q345" s="4">
        <v>83566781.750799999</v>
      </c>
      <c r="R345" s="4">
        <f t="shared" si="67"/>
        <v>-6627083.4100000001</v>
      </c>
      <c r="S345" s="4">
        <v>17114106.464699998</v>
      </c>
      <c r="T345" s="4">
        <v>9398981.591</v>
      </c>
      <c r="U345" s="4">
        <v>12294616.713099999</v>
      </c>
      <c r="V345" s="4">
        <v>46491229.670400001</v>
      </c>
      <c r="W345" s="5">
        <f t="shared" si="65"/>
        <v>162238632.78</v>
      </c>
    </row>
    <row r="346" spans="1:23" ht="25" customHeight="1" x14ac:dyDescent="0.25">
      <c r="A346" s="159"/>
      <c r="B346" s="154"/>
      <c r="C346" s="1">
        <v>10</v>
      </c>
      <c r="D346" s="1" t="s">
        <v>393</v>
      </c>
      <c r="E346" s="4">
        <v>68919193.449699998</v>
      </c>
      <c r="F346" s="4">
        <f t="shared" si="60"/>
        <v>-6627083.4100000001</v>
      </c>
      <c r="G346" s="4">
        <v>14114345.311000001</v>
      </c>
      <c r="H346" s="4">
        <v>7751527.7833000002</v>
      </c>
      <c r="I346" s="4">
        <v>10139615.884299999</v>
      </c>
      <c r="J346" s="4">
        <v>42140982.860299997</v>
      </c>
      <c r="K346" s="5">
        <f t="shared" si="64"/>
        <v>136438581.8786</v>
      </c>
      <c r="L346" s="8"/>
      <c r="M346" s="151"/>
      <c r="N346" s="154"/>
      <c r="O346" s="9">
        <v>15</v>
      </c>
      <c r="P346" s="1" t="s">
        <v>769</v>
      </c>
      <c r="Q346" s="4">
        <v>74828933.806799993</v>
      </c>
      <c r="R346" s="4">
        <f t="shared" si="67"/>
        <v>-6627083.4100000001</v>
      </c>
      <c r="S346" s="4">
        <v>15324633.939200001</v>
      </c>
      <c r="T346" s="4">
        <v>8416212.2388000004</v>
      </c>
      <c r="U346" s="4">
        <v>11009076.105699999</v>
      </c>
      <c r="V346" s="4">
        <v>41341585.405500002</v>
      </c>
      <c r="W346" s="5">
        <f t="shared" si="65"/>
        <v>144293358.086</v>
      </c>
    </row>
    <row r="347" spans="1:23" ht="25" customHeight="1" x14ac:dyDescent="0.25">
      <c r="A347" s="159"/>
      <c r="B347" s="154"/>
      <c r="C347" s="1">
        <v>11</v>
      </c>
      <c r="D347" s="1" t="s">
        <v>394</v>
      </c>
      <c r="E347" s="4">
        <v>95870596.944399998</v>
      </c>
      <c r="F347" s="4">
        <f t="shared" si="60"/>
        <v>-6627083.4100000001</v>
      </c>
      <c r="G347" s="4">
        <v>19633873.2755</v>
      </c>
      <c r="H347" s="4">
        <v>10782824.9087</v>
      </c>
      <c r="I347" s="4">
        <v>14104794.0198</v>
      </c>
      <c r="J347" s="4">
        <v>57734305.603600003</v>
      </c>
      <c r="K347" s="5">
        <f t="shared" si="64"/>
        <v>191499311.34200001</v>
      </c>
      <c r="L347" s="8"/>
      <c r="M347" s="151"/>
      <c r="N347" s="154"/>
      <c r="O347" s="9">
        <v>16</v>
      </c>
      <c r="P347" s="1" t="s">
        <v>770</v>
      </c>
      <c r="Q347" s="4">
        <v>83152746.747299999</v>
      </c>
      <c r="R347" s="4">
        <f t="shared" si="67"/>
        <v>-6627083.4100000001</v>
      </c>
      <c r="S347" s="4">
        <v>17029313.931299999</v>
      </c>
      <c r="T347" s="4">
        <v>9352413.9561999999</v>
      </c>
      <c r="U347" s="4">
        <v>12233702.536900001</v>
      </c>
      <c r="V347" s="4">
        <v>54055422.234899998</v>
      </c>
      <c r="W347" s="5">
        <f t="shared" si="65"/>
        <v>169196515.9966</v>
      </c>
    </row>
    <row r="348" spans="1:23" ht="25" customHeight="1" x14ac:dyDescent="0.25">
      <c r="A348" s="159"/>
      <c r="B348" s="154"/>
      <c r="C348" s="1">
        <v>12</v>
      </c>
      <c r="D348" s="1" t="s">
        <v>395</v>
      </c>
      <c r="E348" s="4">
        <v>70883224.539299995</v>
      </c>
      <c r="F348" s="4">
        <f t="shared" si="60"/>
        <v>-6627083.4100000001</v>
      </c>
      <c r="G348" s="4">
        <v>14516570.1719</v>
      </c>
      <c r="H348" s="4">
        <v>7972427.6632000003</v>
      </c>
      <c r="I348" s="4">
        <v>10428570.525800001</v>
      </c>
      <c r="J348" s="4">
        <v>43081051.484700002</v>
      </c>
      <c r="K348" s="5">
        <f t="shared" si="64"/>
        <v>140254760.97490001</v>
      </c>
      <c r="L348" s="8"/>
      <c r="M348" s="151"/>
      <c r="N348" s="154"/>
      <c r="O348" s="9">
        <v>17</v>
      </c>
      <c r="P348" s="1" t="s">
        <v>771</v>
      </c>
      <c r="Q348" s="4">
        <v>82480997.410300002</v>
      </c>
      <c r="R348" s="4">
        <f t="shared" si="67"/>
        <v>-6627083.4100000001</v>
      </c>
      <c r="S348" s="4">
        <v>16891742.644900002</v>
      </c>
      <c r="T348" s="4">
        <v>9276860.4944000002</v>
      </c>
      <c r="U348" s="4">
        <v>12134872.5897</v>
      </c>
      <c r="V348" s="4">
        <v>50301481.497900002</v>
      </c>
      <c r="W348" s="5">
        <f t="shared" si="65"/>
        <v>164458871.2272</v>
      </c>
    </row>
    <row r="349" spans="1:23" ht="25" customHeight="1" x14ac:dyDescent="0.25">
      <c r="A349" s="159"/>
      <c r="B349" s="154"/>
      <c r="C349" s="1">
        <v>13</v>
      </c>
      <c r="D349" s="1" t="s">
        <v>396</v>
      </c>
      <c r="E349" s="4">
        <v>59836995.659000002</v>
      </c>
      <c r="F349" s="4">
        <f t="shared" si="60"/>
        <v>-6627083.4100000001</v>
      </c>
      <c r="G349" s="4">
        <v>12254351.463300001</v>
      </c>
      <c r="H349" s="4">
        <v>6730028.4740000004</v>
      </c>
      <c r="I349" s="4">
        <v>8803413.4076000005</v>
      </c>
      <c r="J349" s="4">
        <v>41211701.421899997</v>
      </c>
      <c r="K349" s="5">
        <f t="shared" si="64"/>
        <v>122209407.0158</v>
      </c>
      <c r="L349" s="8"/>
      <c r="M349" s="151"/>
      <c r="N349" s="154"/>
      <c r="O349" s="9">
        <v>18</v>
      </c>
      <c r="P349" s="1" t="s">
        <v>772</v>
      </c>
      <c r="Q349" s="4">
        <v>92355334.701900005</v>
      </c>
      <c r="R349" s="4">
        <f t="shared" si="67"/>
        <v>-6627083.4100000001</v>
      </c>
      <c r="S349" s="4">
        <v>18913963.150800001</v>
      </c>
      <c r="T349" s="4">
        <v>10387453.872300001</v>
      </c>
      <c r="U349" s="4">
        <v>13587617.2061</v>
      </c>
      <c r="V349" s="4">
        <v>53272114.185400002</v>
      </c>
      <c r="W349" s="5">
        <f t="shared" si="65"/>
        <v>181889399.70650002</v>
      </c>
    </row>
    <row r="350" spans="1:23" ht="25" customHeight="1" x14ac:dyDescent="0.25">
      <c r="A350" s="159"/>
      <c r="B350" s="154"/>
      <c r="C350" s="1">
        <v>14</v>
      </c>
      <c r="D350" s="1" t="s">
        <v>397</v>
      </c>
      <c r="E350" s="4">
        <v>82244041.107700005</v>
      </c>
      <c r="F350" s="4">
        <f t="shared" si="60"/>
        <v>-6627083.4100000001</v>
      </c>
      <c r="G350" s="4">
        <v>16843215.044500001</v>
      </c>
      <c r="H350" s="4">
        <v>9250209.3792000003</v>
      </c>
      <c r="I350" s="4">
        <v>12100010.807800001</v>
      </c>
      <c r="J350" s="4">
        <v>53430515.2742</v>
      </c>
      <c r="K350" s="5">
        <f t="shared" si="64"/>
        <v>167240908.20340002</v>
      </c>
      <c r="L350" s="8"/>
      <c r="M350" s="151"/>
      <c r="N350" s="154"/>
      <c r="O350" s="9">
        <v>19</v>
      </c>
      <c r="P350" s="1" t="s">
        <v>773</v>
      </c>
      <c r="Q350" s="4">
        <v>85147896.6655</v>
      </c>
      <c r="R350" s="4">
        <f t="shared" si="67"/>
        <v>-6627083.4100000001</v>
      </c>
      <c r="S350" s="4">
        <v>17437911.790399998</v>
      </c>
      <c r="T350" s="4">
        <v>9576813.8548000008</v>
      </c>
      <c r="U350" s="4">
        <v>12527235.4816</v>
      </c>
      <c r="V350" s="4">
        <v>42279278.8697</v>
      </c>
      <c r="W350" s="5">
        <f t="shared" si="65"/>
        <v>160342053.252</v>
      </c>
    </row>
    <row r="351" spans="1:23" ht="25" customHeight="1" x14ac:dyDescent="0.25">
      <c r="A351" s="159"/>
      <c r="B351" s="154"/>
      <c r="C351" s="1">
        <v>15</v>
      </c>
      <c r="D351" s="1" t="s">
        <v>398</v>
      </c>
      <c r="E351" s="4">
        <v>92503491.500100002</v>
      </c>
      <c r="F351" s="4">
        <f t="shared" si="60"/>
        <v>-6627083.4100000001</v>
      </c>
      <c r="G351" s="4">
        <v>18944305.0064</v>
      </c>
      <c r="H351" s="4">
        <v>10404117.467499999</v>
      </c>
      <c r="I351" s="4">
        <v>13609414.516100001</v>
      </c>
      <c r="J351" s="4">
        <v>57583482.929300003</v>
      </c>
      <c r="K351" s="5">
        <f t="shared" si="64"/>
        <v>186417728.00940001</v>
      </c>
      <c r="L351" s="8"/>
      <c r="M351" s="151"/>
      <c r="N351" s="154"/>
      <c r="O351" s="9">
        <v>20</v>
      </c>
      <c r="P351" s="1" t="s">
        <v>774</v>
      </c>
      <c r="Q351" s="4">
        <v>77485828.349099994</v>
      </c>
      <c r="R351" s="4">
        <f t="shared" si="67"/>
        <v>-6627083.4100000001</v>
      </c>
      <c r="S351" s="4">
        <v>15868754.163899999</v>
      </c>
      <c r="T351" s="4">
        <v>8715040.3421</v>
      </c>
      <c r="U351" s="4">
        <v>11399967.071799999</v>
      </c>
      <c r="V351" s="4">
        <v>37778053.346500002</v>
      </c>
      <c r="W351" s="5">
        <f t="shared" si="65"/>
        <v>144620559.86339998</v>
      </c>
    </row>
    <row r="352" spans="1:23" ht="25" customHeight="1" x14ac:dyDescent="0.25">
      <c r="A352" s="159"/>
      <c r="B352" s="154"/>
      <c r="C352" s="1">
        <v>16</v>
      </c>
      <c r="D352" s="1" t="s">
        <v>399</v>
      </c>
      <c r="E352" s="4">
        <v>67796151.759000003</v>
      </c>
      <c r="F352" s="4">
        <f t="shared" si="60"/>
        <v>-6627083.4100000001</v>
      </c>
      <c r="G352" s="4">
        <v>13884351.351</v>
      </c>
      <c r="H352" s="4">
        <v>7625216.2518999996</v>
      </c>
      <c r="I352" s="4">
        <v>9974390.3383000009</v>
      </c>
      <c r="J352" s="4">
        <v>43421392.152099997</v>
      </c>
      <c r="K352" s="5">
        <f t="shared" si="64"/>
        <v>136074418.44230002</v>
      </c>
      <c r="L352" s="8"/>
      <c r="M352" s="151"/>
      <c r="N352" s="154"/>
      <c r="O352" s="9">
        <v>21</v>
      </c>
      <c r="P352" s="1" t="s">
        <v>775</v>
      </c>
      <c r="Q352" s="4">
        <v>79875967.108799994</v>
      </c>
      <c r="R352" s="4">
        <f t="shared" si="67"/>
        <v>-6627083.4100000001</v>
      </c>
      <c r="S352" s="4">
        <v>16358243.9868</v>
      </c>
      <c r="T352" s="4">
        <v>8983865.7022999991</v>
      </c>
      <c r="U352" s="4">
        <v>11751612.0595</v>
      </c>
      <c r="V352" s="4">
        <v>48787811.678900003</v>
      </c>
      <c r="W352" s="5">
        <f t="shared" si="65"/>
        <v>159130417.12629998</v>
      </c>
    </row>
    <row r="353" spans="1:23" ht="25" customHeight="1" x14ac:dyDescent="0.25">
      <c r="A353" s="159"/>
      <c r="B353" s="154"/>
      <c r="C353" s="1">
        <v>17</v>
      </c>
      <c r="D353" s="1" t="s">
        <v>400</v>
      </c>
      <c r="E353" s="4">
        <v>71741180.083100006</v>
      </c>
      <c r="F353" s="4">
        <f t="shared" si="60"/>
        <v>-6627083.4100000001</v>
      </c>
      <c r="G353" s="4">
        <v>14692275.664100001</v>
      </c>
      <c r="H353" s="4">
        <v>8068924.2399000004</v>
      </c>
      <c r="I353" s="4">
        <v>10554795.7357</v>
      </c>
      <c r="J353" s="4">
        <v>46740480.637800001</v>
      </c>
      <c r="K353" s="5">
        <f t="shared" si="64"/>
        <v>145170572.9506</v>
      </c>
      <c r="L353" s="8"/>
      <c r="M353" s="151"/>
      <c r="N353" s="154"/>
      <c r="O353" s="9">
        <v>22</v>
      </c>
      <c r="P353" s="1" t="s">
        <v>776</v>
      </c>
      <c r="Q353" s="4">
        <v>76853091.882699996</v>
      </c>
      <c r="R353" s="4">
        <f t="shared" si="67"/>
        <v>-6627083.4100000001</v>
      </c>
      <c r="S353" s="4">
        <v>15739172.5404</v>
      </c>
      <c r="T353" s="4">
        <v>8643874.7631999999</v>
      </c>
      <c r="U353" s="4">
        <v>11306876.824999999</v>
      </c>
      <c r="V353" s="4">
        <v>47074529.435900003</v>
      </c>
      <c r="W353" s="5">
        <f t="shared" si="65"/>
        <v>152990462.0372</v>
      </c>
    </row>
    <row r="354" spans="1:23" ht="25" customHeight="1" x14ac:dyDescent="0.25">
      <c r="A354" s="159"/>
      <c r="B354" s="154"/>
      <c r="C354" s="1">
        <v>18</v>
      </c>
      <c r="D354" s="1" t="s">
        <v>401</v>
      </c>
      <c r="E354" s="4">
        <v>74824796.667999998</v>
      </c>
      <c r="F354" s="4">
        <f t="shared" si="60"/>
        <v>-6627083.4100000001</v>
      </c>
      <c r="G354" s="4">
        <v>15323786.671499999</v>
      </c>
      <c r="H354" s="4">
        <v>8415746.9235999994</v>
      </c>
      <c r="I354" s="4">
        <v>11008467.4364</v>
      </c>
      <c r="J354" s="4">
        <v>49712300.905500002</v>
      </c>
      <c r="K354" s="5">
        <f t="shared" si="64"/>
        <v>152658015.19499999</v>
      </c>
      <c r="L354" s="8"/>
      <c r="M354" s="152"/>
      <c r="N354" s="155"/>
      <c r="O354" s="9">
        <v>23</v>
      </c>
      <c r="P354" s="1" t="s">
        <v>777</v>
      </c>
      <c r="Q354" s="4">
        <v>72049756.724000007</v>
      </c>
      <c r="R354" s="4">
        <f>-6627083.41</f>
        <v>-6627083.4100000001</v>
      </c>
      <c r="S354" s="4">
        <v>14755470.792300001</v>
      </c>
      <c r="T354" s="4">
        <v>8103630.6879000003</v>
      </c>
      <c r="U354" s="4">
        <v>10600194.534700001</v>
      </c>
      <c r="V354" s="4">
        <v>42393880.350599997</v>
      </c>
      <c r="W354" s="5">
        <f t="shared" si="65"/>
        <v>141275849.67950001</v>
      </c>
    </row>
    <row r="355" spans="1:23" ht="25" customHeight="1" x14ac:dyDescent="0.3">
      <c r="A355" s="159"/>
      <c r="B355" s="154"/>
      <c r="C355" s="1">
        <v>19</v>
      </c>
      <c r="D355" s="1" t="s">
        <v>402</v>
      </c>
      <c r="E355" s="4">
        <v>77304983.626900002</v>
      </c>
      <c r="F355" s="4">
        <f t="shared" si="60"/>
        <v>-6627083.4100000001</v>
      </c>
      <c r="G355" s="4">
        <v>15831717.966399999</v>
      </c>
      <c r="H355" s="4">
        <v>8694700.2478999998</v>
      </c>
      <c r="I355" s="4">
        <v>11373360.608100001</v>
      </c>
      <c r="J355" s="4">
        <v>47870562.080300003</v>
      </c>
      <c r="K355" s="5">
        <f t="shared" si="64"/>
        <v>154448241.1196</v>
      </c>
      <c r="L355" s="8"/>
      <c r="M355" s="15"/>
      <c r="N355" s="156" t="s">
        <v>884</v>
      </c>
      <c r="O355" s="157"/>
      <c r="P355" s="158"/>
      <c r="Q355" s="11">
        <f>SUM(Q332:Q354)</f>
        <v>1903709793.1061993</v>
      </c>
      <c r="R355" s="11">
        <f t="shared" ref="R355:W355" si="69">SUM(R332:R354)</f>
        <v>-152422918.42999995</v>
      </c>
      <c r="S355" s="11">
        <f t="shared" si="69"/>
        <v>389871326.79410011</v>
      </c>
      <c r="T355" s="11">
        <f t="shared" si="69"/>
        <v>214115380.83870006</v>
      </c>
      <c r="U355" s="11">
        <f t="shared" si="69"/>
        <v>280079976.14509994</v>
      </c>
      <c r="V355" s="11">
        <f t="shared" si="69"/>
        <v>1079145300.8556001</v>
      </c>
      <c r="W355" s="11">
        <f t="shared" si="69"/>
        <v>3714498859.3097005</v>
      </c>
    </row>
    <row r="356" spans="1:23" ht="25" customHeight="1" x14ac:dyDescent="0.25">
      <c r="A356" s="159"/>
      <c r="B356" s="154"/>
      <c r="C356" s="1">
        <v>20</v>
      </c>
      <c r="D356" s="1" t="s">
        <v>403</v>
      </c>
      <c r="E356" s="4">
        <v>77973415.494599998</v>
      </c>
      <c r="F356" s="4">
        <f t="shared" si="60"/>
        <v>-6627083.4100000001</v>
      </c>
      <c r="G356" s="4">
        <v>15968609.8499</v>
      </c>
      <c r="H356" s="4">
        <v>8769880.5848999992</v>
      </c>
      <c r="I356" s="4">
        <v>11471702.478399999</v>
      </c>
      <c r="J356" s="4">
        <v>48543722.074299999</v>
      </c>
      <c r="K356" s="5">
        <f t="shared" si="64"/>
        <v>156100247.07209998</v>
      </c>
      <c r="L356" s="8"/>
      <c r="M356" s="150">
        <v>34</v>
      </c>
      <c r="N356" s="153" t="s">
        <v>70</v>
      </c>
      <c r="O356" s="9">
        <v>1</v>
      </c>
      <c r="P356" s="1" t="s">
        <v>778</v>
      </c>
      <c r="Q356" s="4">
        <v>71514605.940099999</v>
      </c>
      <c r="R356" s="4">
        <f t="shared" ref="R356:R370" si="70">-6627083.41</f>
        <v>-6627083.4100000001</v>
      </c>
      <c r="S356" s="4">
        <v>14645874.284</v>
      </c>
      <c r="T356" s="4">
        <v>8043440.8342000004</v>
      </c>
      <c r="U356" s="4">
        <v>10521461.4109</v>
      </c>
      <c r="V356" s="4">
        <v>38798295.588799998</v>
      </c>
      <c r="W356" s="5">
        <f t="shared" si="65"/>
        <v>136896594.648</v>
      </c>
    </row>
    <row r="357" spans="1:23" ht="25" customHeight="1" x14ac:dyDescent="0.25">
      <c r="A357" s="159"/>
      <c r="B357" s="154"/>
      <c r="C357" s="1">
        <v>21</v>
      </c>
      <c r="D357" s="1" t="s">
        <v>404</v>
      </c>
      <c r="E357" s="4">
        <v>73045455.792699993</v>
      </c>
      <c r="F357" s="4">
        <f t="shared" si="60"/>
        <v>-6627083.4100000001</v>
      </c>
      <c r="G357" s="4">
        <v>14959385.547800001</v>
      </c>
      <c r="H357" s="4">
        <v>8215619.6507999999</v>
      </c>
      <c r="I357" s="4">
        <v>10746685.0199</v>
      </c>
      <c r="J357" s="4">
        <v>46732464.472099997</v>
      </c>
      <c r="K357" s="5">
        <f t="shared" si="64"/>
        <v>147072527.0733</v>
      </c>
      <c r="L357" s="8"/>
      <c r="M357" s="151"/>
      <c r="N357" s="154"/>
      <c r="O357" s="9">
        <v>2</v>
      </c>
      <c r="P357" s="1" t="s">
        <v>779</v>
      </c>
      <c r="Q357" s="4">
        <v>122377959.7599</v>
      </c>
      <c r="R357" s="4">
        <f t="shared" si="70"/>
        <v>-6627083.4100000001</v>
      </c>
      <c r="S357" s="4">
        <v>25062463.677299999</v>
      </c>
      <c r="T357" s="4">
        <v>13764179.5799</v>
      </c>
      <c r="U357" s="4">
        <v>18004643.446400002</v>
      </c>
      <c r="V357" s="4">
        <v>50873412.247400001</v>
      </c>
      <c r="W357" s="5">
        <f t="shared" si="65"/>
        <v>223455575.30089998</v>
      </c>
    </row>
    <row r="358" spans="1:23" ht="25" customHeight="1" x14ac:dyDescent="0.25">
      <c r="A358" s="159"/>
      <c r="B358" s="154"/>
      <c r="C358" s="1">
        <v>22</v>
      </c>
      <c r="D358" s="1" t="s">
        <v>405</v>
      </c>
      <c r="E358" s="4">
        <v>67001610.414499998</v>
      </c>
      <c r="F358" s="4">
        <f t="shared" si="60"/>
        <v>-6627083.4100000001</v>
      </c>
      <c r="G358" s="4">
        <v>13721632.8057</v>
      </c>
      <c r="H358" s="4">
        <v>7535852.0415000003</v>
      </c>
      <c r="I358" s="4">
        <v>9857494.8317000009</v>
      </c>
      <c r="J358" s="4">
        <v>43467707.776500002</v>
      </c>
      <c r="K358" s="5">
        <f t="shared" si="64"/>
        <v>134957214.45990002</v>
      </c>
      <c r="L358" s="8"/>
      <c r="M358" s="151"/>
      <c r="N358" s="154"/>
      <c r="O358" s="9">
        <v>3</v>
      </c>
      <c r="P358" s="1" t="s">
        <v>780</v>
      </c>
      <c r="Q358" s="4">
        <v>84051147.373300001</v>
      </c>
      <c r="R358" s="4">
        <f t="shared" si="70"/>
        <v>-6627083.4100000001</v>
      </c>
      <c r="S358" s="4">
        <v>17213302.397100002</v>
      </c>
      <c r="T358" s="4">
        <v>9453459.5004999992</v>
      </c>
      <c r="U358" s="4">
        <v>12365878.1588</v>
      </c>
      <c r="V358" s="4">
        <v>43468454.383000001</v>
      </c>
      <c r="W358" s="5">
        <f t="shared" si="65"/>
        <v>159925158.40270001</v>
      </c>
    </row>
    <row r="359" spans="1:23" ht="25" customHeight="1" x14ac:dyDescent="0.25">
      <c r="A359" s="159"/>
      <c r="B359" s="154"/>
      <c r="C359" s="1">
        <v>23</v>
      </c>
      <c r="D359" s="1" t="s">
        <v>406</v>
      </c>
      <c r="E359" s="4">
        <v>82225615.716100007</v>
      </c>
      <c r="F359" s="4">
        <f t="shared" si="60"/>
        <v>-6627083.4100000001</v>
      </c>
      <c r="G359" s="4">
        <v>16839441.605900001</v>
      </c>
      <c r="H359" s="4">
        <v>9248137.0256999992</v>
      </c>
      <c r="I359" s="4">
        <v>12097300.0043</v>
      </c>
      <c r="J359" s="4">
        <v>49761882.375200003</v>
      </c>
      <c r="K359" s="5">
        <f t="shared" si="64"/>
        <v>163545293.31720001</v>
      </c>
      <c r="L359" s="8"/>
      <c r="M359" s="151"/>
      <c r="N359" s="154"/>
      <c r="O359" s="9">
        <v>4</v>
      </c>
      <c r="P359" s="1" t="s">
        <v>781</v>
      </c>
      <c r="Q359" s="4">
        <v>100357572.61650001</v>
      </c>
      <c r="R359" s="4">
        <f t="shared" si="70"/>
        <v>-6627083.4100000001</v>
      </c>
      <c r="S359" s="4">
        <v>20552786.0031</v>
      </c>
      <c r="T359" s="4">
        <v>11287487.178300001</v>
      </c>
      <c r="U359" s="4">
        <v>14764932.4735</v>
      </c>
      <c r="V359" s="4">
        <v>38883405.4969</v>
      </c>
      <c r="W359" s="5">
        <f t="shared" si="65"/>
        <v>179219100.3583</v>
      </c>
    </row>
    <row r="360" spans="1:23" ht="25" customHeight="1" x14ac:dyDescent="0.25">
      <c r="A360" s="159"/>
      <c r="B360" s="154"/>
      <c r="C360" s="1">
        <v>24</v>
      </c>
      <c r="D360" s="1" t="s">
        <v>407</v>
      </c>
      <c r="E360" s="4">
        <v>60806538.164800003</v>
      </c>
      <c r="F360" s="4">
        <f t="shared" si="60"/>
        <v>-6627083.4100000001</v>
      </c>
      <c r="G360" s="4">
        <v>12452909.470699999</v>
      </c>
      <c r="H360" s="4">
        <v>6839075.5376000004</v>
      </c>
      <c r="I360" s="4">
        <v>8946055.6542000007</v>
      </c>
      <c r="J360" s="4">
        <v>38459583.475100003</v>
      </c>
      <c r="K360" s="5">
        <f t="shared" si="64"/>
        <v>120877078.8924</v>
      </c>
      <c r="L360" s="8"/>
      <c r="M360" s="151"/>
      <c r="N360" s="154"/>
      <c r="O360" s="9">
        <v>5</v>
      </c>
      <c r="P360" s="1" t="s">
        <v>782</v>
      </c>
      <c r="Q360" s="4">
        <v>108420848.6437</v>
      </c>
      <c r="R360" s="4">
        <f t="shared" si="70"/>
        <v>-6627083.4100000001</v>
      </c>
      <c r="S360" s="4">
        <v>22204109.190299999</v>
      </c>
      <c r="T360" s="4">
        <v>12194385.605599999</v>
      </c>
      <c r="U360" s="4">
        <v>15951227.866599999</v>
      </c>
      <c r="V360" s="4">
        <v>54417745.094599999</v>
      </c>
      <c r="W360" s="5">
        <f t="shared" si="65"/>
        <v>206561232.99080002</v>
      </c>
    </row>
    <row r="361" spans="1:23" ht="25" customHeight="1" x14ac:dyDescent="0.25">
      <c r="A361" s="159"/>
      <c r="B361" s="154"/>
      <c r="C361" s="1">
        <v>25</v>
      </c>
      <c r="D361" s="1" t="s">
        <v>408</v>
      </c>
      <c r="E361" s="4">
        <v>76319466.517100006</v>
      </c>
      <c r="F361" s="4">
        <f t="shared" si="60"/>
        <v>-6627083.4100000001</v>
      </c>
      <c r="G361" s="4">
        <v>15629888.431</v>
      </c>
      <c r="H361" s="4">
        <v>8583856.4773999993</v>
      </c>
      <c r="I361" s="4">
        <v>11228368.125700001</v>
      </c>
      <c r="J361" s="4">
        <v>43707697.9243</v>
      </c>
      <c r="K361" s="5">
        <f t="shared" si="64"/>
        <v>148842194.06550002</v>
      </c>
      <c r="L361" s="8"/>
      <c r="M361" s="151"/>
      <c r="N361" s="154"/>
      <c r="O361" s="9">
        <v>6</v>
      </c>
      <c r="P361" s="1" t="s">
        <v>783</v>
      </c>
      <c r="Q361" s="4">
        <v>75108593.976600006</v>
      </c>
      <c r="R361" s="4">
        <f t="shared" si="70"/>
        <v>-6627083.4100000001</v>
      </c>
      <c r="S361" s="4">
        <v>15381907.102299999</v>
      </c>
      <c r="T361" s="4">
        <v>8447666.3731999993</v>
      </c>
      <c r="U361" s="4">
        <v>11050220.6195</v>
      </c>
      <c r="V361" s="4">
        <v>38514562.906800002</v>
      </c>
      <c r="W361" s="5">
        <f t="shared" si="65"/>
        <v>141875867.56840003</v>
      </c>
    </row>
    <row r="362" spans="1:23" ht="25" customHeight="1" x14ac:dyDescent="0.25">
      <c r="A362" s="159"/>
      <c r="B362" s="154"/>
      <c r="C362" s="1">
        <v>26</v>
      </c>
      <c r="D362" s="1" t="s">
        <v>409</v>
      </c>
      <c r="E362" s="4">
        <v>69412167.992500007</v>
      </c>
      <c r="F362" s="4">
        <f t="shared" ref="F362:F387" si="71">-6627083.41</f>
        <v>-6627083.4100000001</v>
      </c>
      <c r="G362" s="4">
        <v>14215304.312100001</v>
      </c>
      <c r="H362" s="4">
        <v>7806973.9612999996</v>
      </c>
      <c r="I362" s="4">
        <v>10212143.9024</v>
      </c>
      <c r="J362" s="4">
        <v>43797558.152900003</v>
      </c>
      <c r="K362" s="5">
        <f t="shared" si="64"/>
        <v>138817064.91120002</v>
      </c>
      <c r="L362" s="8"/>
      <c r="M362" s="151"/>
      <c r="N362" s="154"/>
      <c r="O362" s="9">
        <v>7</v>
      </c>
      <c r="P362" s="1" t="s">
        <v>784</v>
      </c>
      <c r="Q362" s="4">
        <v>72241556.613600001</v>
      </c>
      <c r="R362" s="4">
        <f t="shared" si="70"/>
        <v>-6627083.4100000001</v>
      </c>
      <c r="S362" s="4">
        <v>14794750.5594</v>
      </c>
      <c r="T362" s="4">
        <v>8125202.9393999996</v>
      </c>
      <c r="U362" s="4">
        <v>10628412.758199999</v>
      </c>
      <c r="V362" s="4">
        <v>44035919.747000001</v>
      </c>
      <c r="W362" s="5">
        <f t="shared" si="65"/>
        <v>143198759.20760003</v>
      </c>
    </row>
    <row r="363" spans="1:23" ht="25" customHeight="1" x14ac:dyDescent="0.25">
      <c r="A363" s="159"/>
      <c r="B363" s="155"/>
      <c r="C363" s="1">
        <v>27</v>
      </c>
      <c r="D363" s="1" t="s">
        <v>410</v>
      </c>
      <c r="E363" s="4">
        <v>64319025.748000003</v>
      </c>
      <c r="F363" s="4">
        <f t="shared" si="71"/>
        <v>-6627083.4100000001</v>
      </c>
      <c r="G363" s="4">
        <v>13172251.3575</v>
      </c>
      <c r="H363" s="4">
        <v>7234134.5005000001</v>
      </c>
      <c r="I363" s="4">
        <v>9462824.2510000002</v>
      </c>
      <c r="J363" s="4">
        <v>40235015.744000003</v>
      </c>
      <c r="K363" s="5">
        <f t="shared" si="64"/>
        <v>127796168.191</v>
      </c>
      <c r="L363" s="8"/>
      <c r="M363" s="151"/>
      <c r="N363" s="154"/>
      <c r="O363" s="9">
        <v>8</v>
      </c>
      <c r="P363" s="1" t="s">
        <v>785</v>
      </c>
      <c r="Q363" s="4">
        <v>112128775.54000001</v>
      </c>
      <c r="R363" s="4">
        <f t="shared" si="70"/>
        <v>-6627083.4100000001</v>
      </c>
      <c r="S363" s="4">
        <v>22963476.182</v>
      </c>
      <c r="T363" s="4">
        <v>12611426.1557</v>
      </c>
      <c r="U363" s="4">
        <v>16496750.130799999</v>
      </c>
      <c r="V363" s="4">
        <v>49577861.309199996</v>
      </c>
      <c r="W363" s="5">
        <f t="shared" si="65"/>
        <v>207151205.9077</v>
      </c>
    </row>
    <row r="364" spans="1:23" ht="25" customHeight="1" x14ac:dyDescent="0.3">
      <c r="A364" s="1"/>
      <c r="B364" s="156" t="s">
        <v>868</v>
      </c>
      <c r="C364" s="157"/>
      <c r="D364" s="158"/>
      <c r="E364" s="11">
        <f>SUM(E337:E363)</f>
        <v>2011189435.3448</v>
      </c>
      <c r="F364" s="11">
        <f t="shared" ref="F364:K364" si="72">SUM(F337:F363)</f>
        <v>-178931252.06999993</v>
      </c>
      <c r="G364" s="11">
        <f t="shared" si="72"/>
        <v>411882681.08470005</v>
      </c>
      <c r="H364" s="11">
        <f t="shared" si="72"/>
        <v>226203906.41879997</v>
      </c>
      <c r="I364" s="11">
        <f t="shared" si="72"/>
        <v>295892730.66409993</v>
      </c>
      <c r="J364" s="11">
        <f t="shared" si="72"/>
        <v>1260836175.2258999</v>
      </c>
      <c r="K364" s="11">
        <f t="shared" si="72"/>
        <v>4027073676.6683002</v>
      </c>
      <c r="L364" s="8"/>
      <c r="M364" s="151"/>
      <c r="N364" s="154"/>
      <c r="O364" s="9">
        <v>9</v>
      </c>
      <c r="P364" s="1" t="s">
        <v>786</v>
      </c>
      <c r="Q364" s="4">
        <v>79817666.312700003</v>
      </c>
      <c r="R364" s="4">
        <f t="shared" si="70"/>
        <v>-6627083.4100000001</v>
      </c>
      <c r="S364" s="4">
        <v>16346304.2422</v>
      </c>
      <c r="T364" s="4">
        <v>8977308.4542999994</v>
      </c>
      <c r="U364" s="4">
        <v>11743034.6567</v>
      </c>
      <c r="V364" s="4">
        <v>39254524.282200001</v>
      </c>
      <c r="W364" s="5">
        <f t="shared" si="65"/>
        <v>149511754.5381</v>
      </c>
    </row>
    <row r="365" spans="1:23" ht="25" customHeight="1" x14ac:dyDescent="0.25">
      <c r="A365" s="159">
        <v>18</v>
      </c>
      <c r="B365" s="153" t="s">
        <v>54</v>
      </c>
      <c r="C365" s="1">
        <v>1</v>
      </c>
      <c r="D365" s="1" t="s">
        <v>411</v>
      </c>
      <c r="E365" s="4">
        <v>120423759.47660001</v>
      </c>
      <c r="F365" s="4">
        <f t="shared" si="71"/>
        <v>-6627083.4100000001</v>
      </c>
      <c r="G365" s="4">
        <v>24662252.122000001</v>
      </c>
      <c r="H365" s="4">
        <v>13544385.397299999</v>
      </c>
      <c r="I365" s="4">
        <v>17717135.145100001</v>
      </c>
      <c r="J365" s="4">
        <v>59358688.159299999</v>
      </c>
      <c r="K365" s="5">
        <f t="shared" si="64"/>
        <v>229079136.89030001</v>
      </c>
      <c r="L365" s="8"/>
      <c r="M365" s="151"/>
      <c r="N365" s="154"/>
      <c r="O365" s="9">
        <v>10</v>
      </c>
      <c r="P365" s="1" t="s">
        <v>787</v>
      </c>
      <c r="Q365" s="4">
        <v>73695468.943499997</v>
      </c>
      <c r="R365" s="4">
        <f t="shared" si="70"/>
        <v>-6627083.4100000001</v>
      </c>
      <c r="S365" s="4">
        <v>15092505.3597</v>
      </c>
      <c r="T365" s="4">
        <v>8288728.3849999998</v>
      </c>
      <c r="U365" s="4">
        <v>10842317.068700001</v>
      </c>
      <c r="V365" s="4">
        <v>39755188.264799997</v>
      </c>
      <c r="W365" s="5">
        <f t="shared" si="65"/>
        <v>141047124.6117</v>
      </c>
    </row>
    <row r="366" spans="1:23" ht="25" customHeight="1" x14ac:dyDescent="0.25">
      <c r="A366" s="159"/>
      <c r="B366" s="154"/>
      <c r="C366" s="1">
        <v>2</v>
      </c>
      <c r="D366" s="1" t="s">
        <v>412</v>
      </c>
      <c r="E366" s="4">
        <v>122450050.5358</v>
      </c>
      <c r="F366" s="4">
        <f t="shared" si="71"/>
        <v>-6627083.4100000001</v>
      </c>
      <c r="G366" s="4">
        <v>25077227.548700001</v>
      </c>
      <c r="H366" s="4">
        <v>13772287.824100001</v>
      </c>
      <c r="I366" s="4">
        <v>18015249.675799999</v>
      </c>
      <c r="J366" s="4">
        <v>70827446.205300003</v>
      </c>
      <c r="K366" s="5">
        <f t="shared" si="64"/>
        <v>243515178.37969998</v>
      </c>
      <c r="L366" s="8"/>
      <c r="M366" s="151"/>
      <c r="N366" s="154"/>
      <c r="O366" s="9">
        <v>11</v>
      </c>
      <c r="P366" s="1" t="s">
        <v>788</v>
      </c>
      <c r="Q366" s="4">
        <v>109977076.59010001</v>
      </c>
      <c r="R366" s="4">
        <f t="shared" si="70"/>
        <v>-6627083.4100000001</v>
      </c>
      <c r="S366" s="4">
        <v>22522817.7753</v>
      </c>
      <c r="T366" s="4">
        <v>12369418.764799999</v>
      </c>
      <c r="U366" s="4">
        <v>16180185.1834</v>
      </c>
      <c r="V366" s="4">
        <v>52407567.823399998</v>
      </c>
      <c r="W366" s="5">
        <f t="shared" si="65"/>
        <v>206829982.727</v>
      </c>
    </row>
    <row r="367" spans="1:23" ht="25" customHeight="1" x14ac:dyDescent="0.25">
      <c r="A367" s="159"/>
      <c r="B367" s="154"/>
      <c r="C367" s="1">
        <v>3</v>
      </c>
      <c r="D367" s="1" t="s">
        <v>413</v>
      </c>
      <c r="E367" s="4">
        <v>101337195.42659999</v>
      </c>
      <c r="F367" s="4">
        <f t="shared" si="71"/>
        <v>-6627083.4100000001</v>
      </c>
      <c r="G367" s="4">
        <v>20753408.412099998</v>
      </c>
      <c r="H367" s="4">
        <v>11397668.0009</v>
      </c>
      <c r="I367" s="4">
        <v>14909057.7673</v>
      </c>
      <c r="J367" s="4">
        <v>62729832.240000002</v>
      </c>
      <c r="K367" s="5">
        <f t="shared" si="64"/>
        <v>204500078.43690002</v>
      </c>
      <c r="L367" s="8"/>
      <c r="M367" s="151"/>
      <c r="N367" s="154"/>
      <c r="O367" s="9">
        <v>12</v>
      </c>
      <c r="P367" s="1" t="s">
        <v>789</v>
      </c>
      <c r="Q367" s="4">
        <v>87050411.651500002</v>
      </c>
      <c r="R367" s="4">
        <f t="shared" si="70"/>
        <v>-6627083.4100000001</v>
      </c>
      <c r="S367" s="4">
        <v>17827538.425999999</v>
      </c>
      <c r="T367" s="4">
        <v>9790794.8524999991</v>
      </c>
      <c r="U367" s="4">
        <v>12807139.673800001</v>
      </c>
      <c r="V367" s="4">
        <v>43590973.0647</v>
      </c>
      <c r="W367" s="5">
        <f t="shared" si="65"/>
        <v>164439774.25850001</v>
      </c>
    </row>
    <row r="368" spans="1:23" ht="25" customHeight="1" x14ac:dyDescent="0.25">
      <c r="A368" s="159"/>
      <c r="B368" s="154"/>
      <c r="C368" s="1">
        <v>4</v>
      </c>
      <c r="D368" s="1" t="s">
        <v>414</v>
      </c>
      <c r="E368" s="4">
        <v>78028190.741600007</v>
      </c>
      <c r="F368" s="4">
        <f t="shared" si="71"/>
        <v>-6627083.4100000001</v>
      </c>
      <c r="G368" s="4">
        <v>15979827.5777</v>
      </c>
      <c r="H368" s="4">
        <v>8776041.3048999999</v>
      </c>
      <c r="I368" s="4">
        <v>11479761.1908</v>
      </c>
      <c r="J368" s="4">
        <v>45355634.1523</v>
      </c>
      <c r="K368" s="5">
        <f t="shared" si="64"/>
        <v>152992371.55730003</v>
      </c>
      <c r="L368" s="8"/>
      <c r="M368" s="151"/>
      <c r="N368" s="154"/>
      <c r="O368" s="9">
        <v>13</v>
      </c>
      <c r="P368" s="1" t="s">
        <v>790</v>
      </c>
      <c r="Q368" s="4">
        <v>74818667.427100003</v>
      </c>
      <c r="R368" s="4">
        <f t="shared" si="70"/>
        <v>-6627083.4100000001</v>
      </c>
      <c r="S368" s="4">
        <v>15322531.4301</v>
      </c>
      <c r="T368" s="4">
        <v>8415057.5513000004</v>
      </c>
      <c r="U368" s="4">
        <v>11007565.682600001</v>
      </c>
      <c r="V368" s="4">
        <v>41306959.612400003</v>
      </c>
      <c r="W368" s="5">
        <f t="shared" si="65"/>
        <v>144243698.29350001</v>
      </c>
    </row>
    <row r="369" spans="1:23" ht="25" customHeight="1" x14ac:dyDescent="0.25">
      <c r="A369" s="159"/>
      <c r="B369" s="154"/>
      <c r="C369" s="1">
        <v>5</v>
      </c>
      <c r="D369" s="1" t="s">
        <v>415</v>
      </c>
      <c r="E369" s="4">
        <v>128274823.1085</v>
      </c>
      <c r="F369" s="4">
        <f t="shared" si="71"/>
        <v>-6627083.4100000001</v>
      </c>
      <c r="G369" s="4">
        <v>26270115.151299998</v>
      </c>
      <c r="H369" s="4">
        <v>14427415.7234</v>
      </c>
      <c r="I369" s="4">
        <v>18872209.160399999</v>
      </c>
      <c r="J369" s="4">
        <v>76961198.523800001</v>
      </c>
      <c r="K369" s="5">
        <f t="shared" si="64"/>
        <v>258178678.25739998</v>
      </c>
      <c r="L369" s="8"/>
      <c r="M369" s="151"/>
      <c r="N369" s="154"/>
      <c r="O369" s="9">
        <v>14</v>
      </c>
      <c r="P369" s="1" t="s">
        <v>791</v>
      </c>
      <c r="Q369" s="4">
        <v>107167115.1433</v>
      </c>
      <c r="R369" s="4">
        <f t="shared" si="70"/>
        <v>-6627083.4100000001</v>
      </c>
      <c r="S369" s="4">
        <v>21947350.127</v>
      </c>
      <c r="T369" s="4">
        <v>12053374.8134</v>
      </c>
      <c r="U369" s="4">
        <v>15766774.5165</v>
      </c>
      <c r="V369" s="4">
        <v>54100760.169399999</v>
      </c>
      <c r="W369" s="5">
        <f t="shared" si="65"/>
        <v>204408291.35960001</v>
      </c>
    </row>
    <row r="370" spans="1:23" ht="25" customHeight="1" x14ac:dyDescent="0.25">
      <c r="A370" s="159"/>
      <c r="B370" s="154"/>
      <c r="C370" s="1">
        <v>6</v>
      </c>
      <c r="D370" s="1" t="s">
        <v>416</v>
      </c>
      <c r="E370" s="4">
        <v>85932560.453400001</v>
      </c>
      <c r="F370" s="4">
        <f t="shared" si="71"/>
        <v>-6627083.4100000001</v>
      </c>
      <c r="G370" s="4">
        <v>17598607.455899999</v>
      </c>
      <c r="H370" s="4">
        <v>9665067.1097999997</v>
      </c>
      <c r="I370" s="4">
        <v>12642677.77</v>
      </c>
      <c r="J370" s="4">
        <v>53575469.904200003</v>
      </c>
      <c r="K370" s="5">
        <f t="shared" si="64"/>
        <v>172787299.28329998</v>
      </c>
      <c r="L370" s="8"/>
      <c r="M370" s="151"/>
      <c r="N370" s="154"/>
      <c r="O370" s="9">
        <v>15</v>
      </c>
      <c r="P370" s="1" t="s">
        <v>792</v>
      </c>
      <c r="Q370" s="4">
        <v>71042505.3935</v>
      </c>
      <c r="R370" s="4">
        <f t="shared" si="70"/>
        <v>-6627083.4100000001</v>
      </c>
      <c r="S370" s="4">
        <v>14549190.184800001</v>
      </c>
      <c r="T370" s="4">
        <v>7990342.4110000003</v>
      </c>
      <c r="U370" s="4">
        <v>10452004.4431</v>
      </c>
      <c r="V370" s="4">
        <v>39044619.497199997</v>
      </c>
      <c r="W370" s="5">
        <f t="shared" si="65"/>
        <v>136451578.5196</v>
      </c>
    </row>
    <row r="371" spans="1:23" ht="25" customHeight="1" x14ac:dyDescent="0.25">
      <c r="A371" s="159"/>
      <c r="B371" s="154"/>
      <c r="C371" s="1">
        <v>7</v>
      </c>
      <c r="D371" s="1" t="s">
        <v>417</v>
      </c>
      <c r="E371" s="4">
        <v>74933023.696700007</v>
      </c>
      <c r="F371" s="4">
        <f t="shared" si="71"/>
        <v>-6627083.4100000001</v>
      </c>
      <c r="G371" s="4">
        <v>15345951.087200001</v>
      </c>
      <c r="H371" s="4">
        <v>8427919.5098000001</v>
      </c>
      <c r="I371" s="4">
        <v>11024390.1489</v>
      </c>
      <c r="J371" s="4">
        <v>49760467.756300002</v>
      </c>
      <c r="K371" s="5">
        <f t="shared" si="64"/>
        <v>152864668.78890002</v>
      </c>
      <c r="L371" s="8"/>
      <c r="M371" s="152"/>
      <c r="N371" s="155"/>
      <c r="O371" s="9">
        <v>16</v>
      </c>
      <c r="P371" s="1" t="s">
        <v>793</v>
      </c>
      <c r="Q371" s="4">
        <v>77066886.986000001</v>
      </c>
      <c r="R371" s="4">
        <f>-6627083.41</f>
        <v>-6627083.4100000001</v>
      </c>
      <c r="S371" s="4">
        <v>15782956.8298</v>
      </c>
      <c r="T371" s="4">
        <v>8667920.8758000005</v>
      </c>
      <c r="U371" s="4">
        <v>11338331.0559</v>
      </c>
      <c r="V371" s="4">
        <v>42800638.499499999</v>
      </c>
      <c r="W371" s="5">
        <f t="shared" si="65"/>
        <v>149029650.83700001</v>
      </c>
    </row>
    <row r="372" spans="1:23" ht="25" customHeight="1" x14ac:dyDescent="0.3">
      <c r="A372" s="159"/>
      <c r="B372" s="154"/>
      <c r="C372" s="1">
        <v>8</v>
      </c>
      <c r="D372" s="1" t="s">
        <v>418</v>
      </c>
      <c r="E372" s="4">
        <v>99843341.003199995</v>
      </c>
      <c r="F372" s="4">
        <f t="shared" si="71"/>
        <v>-6627083.4100000001</v>
      </c>
      <c r="G372" s="4">
        <v>20447473.648200002</v>
      </c>
      <c r="H372" s="4">
        <v>11229650.1602</v>
      </c>
      <c r="I372" s="4">
        <v>14689277.0462</v>
      </c>
      <c r="J372" s="4">
        <v>61968593.387599997</v>
      </c>
      <c r="K372" s="5">
        <f t="shared" si="64"/>
        <v>201551251.83540002</v>
      </c>
      <c r="L372" s="8"/>
      <c r="M372" s="15"/>
      <c r="N372" s="156" t="s">
        <v>885</v>
      </c>
      <c r="O372" s="157"/>
      <c r="P372" s="158"/>
      <c r="Q372" s="11">
        <f>SUM(Q356:Q371)</f>
        <v>1426836858.9114003</v>
      </c>
      <c r="R372" s="11">
        <f t="shared" ref="R372:W372" si="73">SUM(R356:R371)</f>
        <v>-106033334.55999997</v>
      </c>
      <c r="S372" s="11">
        <f t="shared" si="73"/>
        <v>292209863.77039999</v>
      </c>
      <c r="T372" s="11">
        <f t="shared" si="73"/>
        <v>160480194.27490002</v>
      </c>
      <c r="U372" s="11">
        <f t="shared" si="73"/>
        <v>209920879.14539999</v>
      </c>
      <c r="V372" s="11">
        <f t="shared" si="73"/>
        <v>710830887.98730004</v>
      </c>
      <c r="W372" s="11">
        <f t="shared" si="73"/>
        <v>2694245349.5294003</v>
      </c>
    </row>
    <row r="373" spans="1:23" ht="25" customHeight="1" x14ac:dyDescent="0.25">
      <c r="A373" s="159"/>
      <c r="B373" s="154"/>
      <c r="C373" s="1">
        <v>9</v>
      </c>
      <c r="D373" s="1" t="s">
        <v>419</v>
      </c>
      <c r="E373" s="4">
        <v>110137591.0583</v>
      </c>
      <c r="F373" s="4">
        <f t="shared" si="71"/>
        <v>-6627083.4100000001</v>
      </c>
      <c r="G373" s="4">
        <v>22555690.426800001</v>
      </c>
      <c r="H373" s="4">
        <v>12387472.260500001</v>
      </c>
      <c r="I373" s="4">
        <v>16203800.594000001</v>
      </c>
      <c r="J373" s="4">
        <v>58558160.198200002</v>
      </c>
      <c r="K373" s="5">
        <f t="shared" si="64"/>
        <v>213215631.12780005</v>
      </c>
      <c r="L373" s="8"/>
      <c r="M373" s="150">
        <v>35</v>
      </c>
      <c r="N373" s="153" t="s">
        <v>71</v>
      </c>
      <c r="O373" s="9">
        <v>1</v>
      </c>
      <c r="P373" s="1" t="s">
        <v>794</v>
      </c>
      <c r="Q373" s="4">
        <v>79644044.841999993</v>
      </c>
      <c r="R373" s="4">
        <f t="shared" ref="R373:R388" si="74">-6627083.41</f>
        <v>-6627083.4100000001</v>
      </c>
      <c r="S373" s="4">
        <v>16310747.3346</v>
      </c>
      <c r="T373" s="4">
        <v>8957780.7786999997</v>
      </c>
      <c r="U373" s="4">
        <v>11717490.9013</v>
      </c>
      <c r="V373" s="4">
        <v>45258766.831900001</v>
      </c>
      <c r="W373" s="5">
        <f t="shared" si="65"/>
        <v>155261747.27849999</v>
      </c>
    </row>
    <row r="374" spans="1:23" ht="25" customHeight="1" x14ac:dyDescent="0.25">
      <c r="A374" s="159"/>
      <c r="B374" s="154"/>
      <c r="C374" s="1">
        <v>10</v>
      </c>
      <c r="D374" s="1" t="s">
        <v>420</v>
      </c>
      <c r="E374" s="4">
        <v>104047080.60439999</v>
      </c>
      <c r="F374" s="4">
        <f t="shared" si="71"/>
        <v>-6627083.4100000001</v>
      </c>
      <c r="G374" s="4">
        <v>21308380.884100001</v>
      </c>
      <c r="H374" s="4">
        <v>11702456.1041</v>
      </c>
      <c r="I374" s="4">
        <v>15307744.888</v>
      </c>
      <c r="J374" s="4">
        <v>69782771.565899998</v>
      </c>
      <c r="K374" s="5">
        <f t="shared" si="64"/>
        <v>215521350.6365</v>
      </c>
      <c r="L374" s="8"/>
      <c r="M374" s="151"/>
      <c r="N374" s="154"/>
      <c r="O374" s="9">
        <v>2</v>
      </c>
      <c r="P374" s="1" t="s">
        <v>795</v>
      </c>
      <c r="Q374" s="4">
        <v>88134020.6426</v>
      </c>
      <c r="R374" s="4">
        <f t="shared" si="74"/>
        <v>-6627083.4100000001</v>
      </c>
      <c r="S374" s="4">
        <v>18049456.743900001</v>
      </c>
      <c r="T374" s="4">
        <v>9912671.2817000002</v>
      </c>
      <c r="U374" s="4">
        <v>12966563.752800001</v>
      </c>
      <c r="V374" s="4">
        <v>42224697.573299997</v>
      </c>
      <c r="W374" s="5">
        <f t="shared" si="65"/>
        <v>164660326.58430001</v>
      </c>
    </row>
    <row r="375" spans="1:23" ht="25" customHeight="1" x14ac:dyDescent="0.25">
      <c r="A375" s="159"/>
      <c r="B375" s="154"/>
      <c r="C375" s="1">
        <v>11</v>
      </c>
      <c r="D375" s="1" t="s">
        <v>421</v>
      </c>
      <c r="E375" s="4">
        <v>111086534.41429999</v>
      </c>
      <c r="F375" s="4">
        <f t="shared" si="71"/>
        <v>-6627083.4100000001</v>
      </c>
      <c r="G375" s="4">
        <v>22750029.819600001</v>
      </c>
      <c r="H375" s="4">
        <v>12494202.482100001</v>
      </c>
      <c r="I375" s="4">
        <v>16343412.2267</v>
      </c>
      <c r="J375" s="4">
        <v>74206111.626699999</v>
      </c>
      <c r="K375" s="5">
        <f t="shared" si="64"/>
        <v>230253207.15939999</v>
      </c>
      <c r="L375" s="8"/>
      <c r="M375" s="151"/>
      <c r="N375" s="154"/>
      <c r="O375" s="9">
        <v>3</v>
      </c>
      <c r="P375" s="1" t="s">
        <v>796</v>
      </c>
      <c r="Q375" s="4">
        <v>73793725.613700002</v>
      </c>
      <c r="R375" s="4">
        <f t="shared" si="74"/>
        <v>-6627083.4100000001</v>
      </c>
      <c r="S375" s="4">
        <v>15112627.8902</v>
      </c>
      <c r="T375" s="4">
        <v>8299779.5779999997</v>
      </c>
      <c r="U375" s="4">
        <v>10856772.909600001</v>
      </c>
      <c r="V375" s="4">
        <v>40135546.2245</v>
      </c>
      <c r="W375" s="5">
        <f t="shared" si="65"/>
        <v>141571368.80599999</v>
      </c>
    </row>
    <row r="376" spans="1:23" ht="25" customHeight="1" x14ac:dyDescent="0.25">
      <c r="A376" s="159"/>
      <c r="B376" s="154"/>
      <c r="C376" s="1">
        <v>12</v>
      </c>
      <c r="D376" s="1" t="s">
        <v>422</v>
      </c>
      <c r="E376" s="4">
        <v>95998101.991999999</v>
      </c>
      <c r="F376" s="4">
        <f t="shared" si="71"/>
        <v>-6627083.4100000001</v>
      </c>
      <c r="G376" s="4">
        <v>19659985.744100001</v>
      </c>
      <c r="H376" s="4">
        <v>10797165.7457</v>
      </c>
      <c r="I376" s="4">
        <v>14123552.9771</v>
      </c>
      <c r="J376" s="4">
        <v>58228507.751800001</v>
      </c>
      <c r="K376" s="5">
        <f t="shared" si="64"/>
        <v>192180230.80070001</v>
      </c>
      <c r="L376" s="8"/>
      <c r="M376" s="151"/>
      <c r="N376" s="154"/>
      <c r="O376" s="9">
        <v>4</v>
      </c>
      <c r="P376" s="1" t="s">
        <v>797</v>
      </c>
      <c r="Q376" s="4">
        <v>82622068.858899996</v>
      </c>
      <c r="R376" s="4">
        <f t="shared" si="74"/>
        <v>-6627083.4100000001</v>
      </c>
      <c r="S376" s="4">
        <v>16920633.452199999</v>
      </c>
      <c r="T376" s="4">
        <v>9292727.1810999997</v>
      </c>
      <c r="U376" s="4">
        <v>12155627.48</v>
      </c>
      <c r="V376" s="4">
        <v>44973054.849699996</v>
      </c>
      <c r="W376" s="5">
        <f t="shared" si="65"/>
        <v>159337028.41189998</v>
      </c>
    </row>
    <row r="377" spans="1:23" ht="25" customHeight="1" x14ac:dyDescent="0.25">
      <c r="A377" s="159"/>
      <c r="B377" s="154"/>
      <c r="C377" s="1">
        <v>13</v>
      </c>
      <c r="D377" s="1" t="s">
        <v>423</v>
      </c>
      <c r="E377" s="4">
        <v>83169654.628399998</v>
      </c>
      <c r="F377" s="4">
        <f t="shared" si="71"/>
        <v>-6627083.4100000001</v>
      </c>
      <c r="G377" s="4">
        <v>17032776.590399999</v>
      </c>
      <c r="H377" s="4">
        <v>9354315.6312000006</v>
      </c>
      <c r="I377" s="4">
        <v>12236190.079299999</v>
      </c>
      <c r="J377" s="4">
        <v>56411114.318899997</v>
      </c>
      <c r="K377" s="5">
        <f t="shared" si="64"/>
        <v>171576967.8382</v>
      </c>
      <c r="L377" s="8"/>
      <c r="M377" s="151"/>
      <c r="N377" s="154"/>
      <c r="O377" s="9">
        <v>5</v>
      </c>
      <c r="P377" s="1" t="s">
        <v>798</v>
      </c>
      <c r="Q377" s="4">
        <v>115883772.19840001</v>
      </c>
      <c r="R377" s="4">
        <f t="shared" si="74"/>
        <v>-6627083.4100000001</v>
      </c>
      <c r="S377" s="4">
        <v>23732482.852400001</v>
      </c>
      <c r="T377" s="4">
        <v>13033760.769200001</v>
      </c>
      <c r="U377" s="4">
        <v>17049197.451400001</v>
      </c>
      <c r="V377" s="4">
        <v>61189956.117299996</v>
      </c>
      <c r="W377" s="5">
        <f t="shared" si="65"/>
        <v>224262085.97870004</v>
      </c>
    </row>
    <row r="378" spans="1:23" ht="25" customHeight="1" x14ac:dyDescent="0.25">
      <c r="A378" s="159"/>
      <c r="B378" s="154"/>
      <c r="C378" s="1">
        <v>14</v>
      </c>
      <c r="D378" s="1" t="s">
        <v>424</v>
      </c>
      <c r="E378" s="4">
        <v>85637445.426699996</v>
      </c>
      <c r="F378" s="4">
        <f t="shared" si="71"/>
        <v>-6627083.4100000001</v>
      </c>
      <c r="G378" s="4">
        <v>17538169.206599999</v>
      </c>
      <c r="H378" s="4">
        <v>9631874.7259</v>
      </c>
      <c r="I378" s="4">
        <v>12599259.487500001</v>
      </c>
      <c r="J378" s="4">
        <v>51208424.809</v>
      </c>
      <c r="K378" s="5">
        <f t="shared" si="64"/>
        <v>169988090.2457</v>
      </c>
      <c r="L378" s="8"/>
      <c r="M378" s="151"/>
      <c r="N378" s="154"/>
      <c r="O378" s="9">
        <v>6</v>
      </c>
      <c r="P378" s="1" t="s">
        <v>799</v>
      </c>
      <c r="Q378" s="4">
        <v>96037716.966100007</v>
      </c>
      <c r="R378" s="4">
        <f t="shared" si="74"/>
        <v>-6627083.4100000001</v>
      </c>
      <c r="S378" s="4">
        <v>19668098.7152</v>
      </c>
      <c r="T378" s="4">
        <v>10801621.3488</v>
      </c>
      <c r="U378" s="4">
        <v>14129381.2609</v>
      </c>
      <c r="V378" s="4">
        <v>46991941.041699998</v>
      </c>
      <c r="W378" s="5">
        <f t="shared" si="65"/>
        <v>181001675.92270002</v>
      </c>
    </row>
    <row r="379" spans="1:23" ht="25" customHeight="1" x14ac:dyDescent="0.25">
      <c r="A379" s="159"/>
      <c r="B379" s="154"/>
      <c r="C379" s="1">
        <v>15</v>
      </c>
      <c r="D379" s="1" t="s">
        <v>425</v>
      </c>
      <c r="E379" s="4">
        <v>99133726.465700001</v>
      </c>
      <c r="F379" s="4">
        <f t="shared" si="71"/>
        <v>-6627083.4100000001</v>
      </c>
      <c r="G379" s="4">
        <v>20302147.7366</v>
      </c>
      <c r="H379" s="4">
        <v>11149837.8971</v>
      </c>
      <c r="I379" s="4">
        <v>14584876.247500001</v>
      </c>
      <c r="J379" s="4">
        <v>62296167.568700001</v>
      </c>
      <c r="K379" s="5">
        <f t="shared" si="64"/>
        <v>200839672.50559998</v>
      </c>
      <c r="L379" s="8"/>
      <c r="M379" s="151"/>
      <c r="N379" s="154"/>
      <c r="O379" s="9">
        <v>7</v>
      </c>
      <c r="P379" s="1" t="s">
        <v>800</v>
      </c>
      <c r="Q379" s="4">
        <v>88419061.911699995</v>
      </c>
      <c r="R379" s="4">
        <f t="shared" si="74"/>
        <v>-6627083.4100000001</v>
      </c>
      <c r="S379" s="4">
        <v>18107831.932300001</v>
      </c>
      <c r="T379" s="4">
        <v>9944730.6428999994</v>
      </c>
      <c r="U379" s="4">
        <v>13008499.951300001</v>
      </c>
      <c r="V379" s="4">
        <v>44299400.030599996</v>
      </c>
      <c r="W379" s="5">
        <f t="shared" si="65"/>
        <v>167152441.05879998</v>
      </c>
    </row>
    <row r="380" spans="1:23" ht="25" customHeight="1" x14ac:dyDescent="0.25">
      <c r="A380" s="159"/>
      <c r="B380" s="154"/>
      <c r="C380" s="1">
        <v>16</v>
      </c>
      <c r="D380" s="1" t="s">
        <v>426</v>
      </c>
      <c r="E380" s="4">
        <v>76891444.550699994</v>
      </c>
      <c r="F380" s="4">
        <f t="shared" si="71"/>
        <v>-6627083.4100000001</v>
      </c>
      <c r="G380" s="4">
        <v>15747026.9968</v>
      </c>
      <c r="H380" s="4">
        <v>8648188.3913000003</v>
      </c>
      <c r="I380" s="4">
        <v>11312519.394200001</v>
      </c>
      <c r="J380" s="4">
        <v>48138926.077</v>
      </c>
      <c r="K380" s="5">
        <f t="shared" si="64"/>
        <v>154111022</v>
      </c>
      <c r="L380" s="8"/>
      <c r="M380" s="151"/>
      <c r="N380" s="154"/>
      <c r="O380" s="9">
        <v>8</v>
      </c>
      <c r="P380" s="1" t="s">
        <v>801</v>
      </c>
      <c r="Q380" s="4">
        <v>76818028.864700004</v>
      </c>
      <c r="R380" s="4">
        <f t="shared" si="74"/>
        <v>-6627083.4100000001</v>
      </c>
      <c r="S380" s="4">
        <v>15731991.7897</v>
      </c>
      <c r="T380" s="4">
        <v>8639931.1308999993</v>
      </c>
      <c r="U380" s="4">
        <v>11301718.239700001</v>
      </c>
      <c r="V380" s="4">
        <v>41669108.010399997</v>
      </c>
      <c r="W380" s="5">
        <f t="shared" si="65"/>
        <v>147533694.62540001</v>
      </c>
    </row>
    <row r="381" spans="1:23" ht="25" customHeight="1" x14ac:dyDescent="0.25">
      <c r="A381" s="159"/>
      <c r="B381" s="154"/>
      <c r="C381" s="1">
        <v>17</v>
      </c>
      <c r="D381" s="1" t="s">
        <v>427</v>
      </c>
      <c r="E381" s="4">
        <v>106988527.5372</v>
      </c>
      <c r="F381" s="4">
        <f t="shared" si="71"/>
        <v>-6627083.4100000001</v>
      </c>
      <c r="G381" s="4">
        <v>21910776.177000001</v>
      </c>
      <c r="H381" s="4">
        <v>12033288.5831</v>
      </c>
      <c r="I381" s="4">
        <v>15740500.1271</v>
      </c>
      <c r="J381" s="4">
        <v>67156932.971100003</v>
      </c>
      <c r="K381" s="5">
        <f t="shared" si="64"/>
        <v>217202941.98550001</v>
      </c>
      <c r="L381" s="8"/>
      <c r="M381" s="151"/>
      <c r="N381" s="154"/>
      <c r="O381" s="9">
        <v>9</v>
      </c>
      <c r="P381" s="1" t="s">
        <v>802</v>
      </c>
      <c r="Q381" s="4">
        <v>101310688.5214</v>
      </c>
      <c r="R381" s="4">
        <f t="shared" si="74"/>
        <v>-6627083.4100000001</v>
      </c>
      <c r="S381" s="4">
        <v>20747979.915399998</v>
      </c>
      <c r="T381" s="4">
        <v>11394686.697699999</v>
      </c>
      <c r="U381" s="4">
        <v>14905157.985200001</v>
      </c>
      <c r="V381" s="4">
        <v>54096441.137599997</v>
      </c>
      <c r="W381" s="5">
        <f t="shared" si="65"/>
        <v>195827870.84729999</v>
      </c>
    </row>
    <row r="382" spans="1:23" ht="25" customHeight="1" x14ac:dyDescent="0.25">
      <c r="A382" s="159"/>
      <c r="B382" s="154"/>
      <c r="C382" s="1">
        <v>18</v>
      </c>
      <c r="D382" s="1" t="s">
        <v>428</v>
      </c>
      <c r="E382" s="4">
        <v>71961994.164000005</v>
      </c>
      <c r="F382" s="4">
        <f t="shared" si="71"/>
        <v>-6627083.4100000001</v>
      </c>
      <c r="G382" s="4">
        <v>14737497.409</v>
      </c>
      <c r="H382" s="4">
        <v>8093759.7958000004</v>
      </c>
      <c r="I382" s="4">
        <v>10587282.621400001</v>
      </c>
      <c r="J382" s="4">
        <v>48858104.800399996</v>
      </c>
      <c r="K382" s="5">
        <f t="shared" si="64"/>
        <v>147611555.38060001</v>
      </c>
      <c r="L382" s="8"/>
      <c r="M382" s="151"/>
      <c r="N382" s="154"/>
      <c r="O382" s="9">
        <v>10</v>
      </c>
      <c r="P382" s="1" t="s">
        <v>803</v>
      </c>
      <c r="Q382" s="4">
        <v>71449828.230100006</v>
      </c>
      <c r="R382" s="4">
        <f t="shared" si="74"/>
        <v>-6627083.4100000001</v>
      </c>
      <c r="S382" s="4">
        <v>14632608.096100001</v>
      </c>
      <c r="T382" s="4">
        <v>8036155.1102999998</v>
      </c>
      <c r="U382" s="4">
        <v>10511931.103499999</v>
      </c>
      <c r="V382" s="4">
        <v>42013704.173199996</v>
      </c>
      <c r="W382" s="5">
        <f t="shared" si="65"/>
        <v>140017143.30320001</v>
      </c>
    </row>
    <row r="383" spans="1:23" ht="25" customHeight="1" x14ac:dyDescent="0.25">
      <c r="A383" s="159"/>
      <c r="B383" s="154"/>
      <c r="C383" s="1">
        <v>19</v>
      </c>
      <c r="D383" s="1" t="s">
        <v>429</v>
      </c>
      <c r="E383" s="4">
        <v>94953759.513899997</v>
      </c>
      <c r="F383" s="4">
        <f t="shared" si="71"/>
        <v>-6627083.4100000001</v>
      </c>
      <c r="G383" s="4">
        <v>19446109.0339</v>
      </c>
      <c r="H383" s="4">
        <v>10679705.7272</v>
      </c>
      <c r="I383" s="4">
        <v>13969905.915200001</v>
      </c>
      <c r="J383" s="4">
        <v>62773772.7042</v>
      </c>
      <c r="K383" s="5">
        <f t="shared" si="64"/>
        <v>195196169.4844</v>
      </c>
      <c r="L383" s="8"/>
      <c r="M383" s="151"/>
      <c r="N383" s="154"/>
      <c r="O383" s="9">
        <v>11</v>
      </c>
      <c r="P383" s="1" t="s">
        <v>804</v>
      </c>
      <c r="Q383" s="4">
        <v>68437575.411699995</v>
      </c>
      <c r="R383" s="4">
        <f t="shared" si="74"/>
        <v>-6627083.4100000001</v>
      </c>
      <c r="S383" s="4">
        <v>14015712.071699999</v>
      </c>
      <c r="T383" s="4">
        <v>7697358.9020999996</v>
      </c>
      <c r="U383" s="4">
        <v>10068758.6722</v>
      </c>
      <c r="V383" s="4">
        <v>37522078.255900003</v>
      </c>
      <c r="W383" s="5">
        <f t="shared" si="65"/>
        <v>131114399.90359998</v>
      </c>
    </row>
    <row r="384" spans="1:23" ht="25" customHeight="1" x14ac:dyDescent="0.25">
      <c r="A384" s="159"/>
      <c r="B384" s="154"/>
      <c r="C384" s="1">
        <v>20</v>
      </c>
      <c r="D384" s="1" t="s">
        <v>430</v>
      </c>
      <c r="E384" s="4">
        <v>79611801.962500006</v>
      </c>
      <c r="F384" s="4">
        <f t="shared" si="71"/>
        <v>-6627083.4100000001</v>
      </c>
      <c r="G384" s="4">
        <v>16304144.1358</v>
      </c>
      <c r="H384" s="4">
        <v>8954154.3350000009</v>
      </c>
      <c r="I384" s="4">
        <v>11712747.223999999</v>
      </c>
      <c r="J384" s="4">
        <v>49162323.239399999</v>
      </c>
      <c r="K384" s="5">
        <f t="shared" si="64"/>
        <v>159118087.48670003</v>
      </c>
      <c r="L384" s="8"/>
      <c r="M384" s="151"/>
      <c r="N384" s="154"/>
      <c r="O384" s="9">
        <v>12</v>
      </c>
      <c r="P384" s="1" t="s">
        <v>805</v>
      </c>
      <c r="Q384" s="4">
        <v>73375546.768700004</v>
      </c>
      <c r="R384" s="4">
        <f t="shared" si="74"/>
        <v>-6627083.4100000001</v>
      </c>
      <c r="S384" s="4">
        <v>15026986.716399999</v>
      </c>
      <c r="T384" s="4">
        <v>8252745.8740999997</v>
      </c>
      <c r="U384" s="4">
        <v>10795249.0779</v>
      </c>
      <c r="V384" s="4">
        <v>40116643.907700002</v>
      </c>
      <c r="W384" s="5">
        <f t="shared" si="65"/>
        <v>140940088.9348</v>
      </c>
    </row>
    <row r="385" spans="1:23" ht="25" customHeight="1" x14ac:dyDescent="0.25">
      <c r="A385" s="159"/>
      <c r="B385" s="154"/>
      <c r="C385" s="1">
        <v>21</v>
      </c>
      <c r="D385" s="1" t="s">
        <v>431</v>
      </c>
      <c r="E385" s="4">
        <v>101476005.3483</v>
      </c>
      <c r="F385" s="4">
        <f t="shared" si="71"/>
        <v>-6627083.4100000001</v>
      </c>
      <c r="G385" s="4">
        <v>20781836.068799999</v>
      </c>
      <c r="H385" s="4">
        <v>11413280.3276</v>
      </c>
      <c r="I385" s="4">
        <v>14929479.9345</v>
      </c>
      <c r="J385" s="4">
        <v>63407049.799400002</v>
      </c>
      <c r="K385" s="5">
        <f t="shared" si="64"/>
        <v>205380568.0686</v>
      </c>
      <c r="L385" s="8"/>
      <c r="M385" s="151"/>
      <c r="N385" s="154"/>
      <c r="O385" s="9">
        <v>13</v>
      </c>
      <c r="P385" s="1" t="s">
        <v>806</v>
      </c>
      <c r="Q385" s="4">
        <v>79804585.467899993</v>
      </c>
      <c r="R385" s="4">
        <f t="shared" si="74"/>
        <v>-6627083.4100000001</v>
      </c>
      <c r="S385" s="4">
        <v>16343625.3431</v>
      </c>
      <c r="T385" s="4">
        <v>8975837.2163999993</v>
      </c>
      <c r="U385" s="4">
        <v>11741110.1603</v>
      </c>
      <c r="V385" s="4">
        <v>46332537.184</v>
      </c>
      <c r="W385" s="5">
        <f t="shared" si="65"/>
        <v>156570611.96169999</v>
      </c>
    </row>
    <row r="386" spans="1:23" ht="25" customHeight="1" x14ac:dyDescent="0.25">
      <c r="A386" s="159"/>
      <c r="B386" s="154"/>
      <c r="C386" s="1">
        <v>22</v>
      </c>
      <c r="D386" s="1" t="s">
        <v>432</v>
      </c>
      <c r="E386" s="4">
        <v>113531191.8485</v>
      </c>
      <c r="F386" s="4">
        <f t="shared" si="71"/>
        <v>-6627083.4100000001</v>
      </c>
      <c r="G386" s="4">
        <v>23250684.825300001</v>
      </c>
      <c r="H386" s="4">
        <v>12769159.7048</v>
      </c>
      <c r="I386" s="4">
        <v>16703078.179099999</v>
      </c>
      <c r="J386" s="4">
        <v>65693141.516900003</v>
      </c>
      <c r="K386" s="5">
        <f t="shared" si="64"/>
        <v>225320172.66460001</v>
      </c>
      <c r="L386" s="8"/>
      <c r="M386" s="151"/>
      <c r="N386" s="154"/>
      <c r="O386" s="9">
        <v>14</v>
      </c>
      <c r="P386" s="1" t="s">
        <v>807</v>
      </c>
      <c r="Q386" s="4">
        <v>87815867.846100003</v>
      </c>
      <c r="R386" s="4">
        <f t="shared" si="74"/>
        <v>-6627083.4100000001</v>
      </c>
      <c r="S386" s="4">
        <v>17984300.4615</v>
      </c>
      <c r="T386" s="4">
        <v>9876887.7775999997</v>
      </c>
      <c r="U386" s="4">
        <v>12919756.0787</v>
      </c>
      <c r="V386" s="4">
        <v>51799760.164099999</v>
      </c>
      <c r="W386" s="5">
        <f t="shared" si="65"/>
        <v>173769488.91800001</v>
      </c>
    </row>
    <row r="387" spans="1:23" ht="25" customHeight="1" x14ac:dyDescent="0.25">
      <c r="A387" s="159"/>
      <c r="B387" s="155"/>
      <c r="C387" s="1">
        <v>23</v>
      </c>
      <c r="D387" s="1" t="s">
        <v>433</v>
      </c>
      <c r="E387" s="4">
        <v>115925155.68979999</v>
      </c>
      <c r="F387" s="4">
        <f t="shared" si="71"/>
        <v>-6627083.4100000001</v>
      </c>
      <c r="G387" s="4">
        <v>23740958.008000001</v>
      </c>
      <c r="H387" s="4">
        <v>13038415.282199999</v>
      </c>
      <c r="I387" s="4">
        <v>17055285.925299998</v>
      </c>
      <c r="J387" s="4">
        <v>74780900.4014</v>
      </c>
      <c r="K387" s="5">
        <f t="shared" si="64"/>
        <v>237913631.89669999</v>
      </c>
      <c r="L387" s="8"/>
      <c r="M387" s="151"/>
      <c r="N387" s="154"/>
      <c r="O387" s="9">
        <v>15</v>
      </c>
      <c r="P387" s="1" t="s">
        <v>808</v>
      </c>
      <c r="Q387" s="4">
        <v>81448339.1285</v>
      </c>
      <c r="R387" s="4">
        <f t="shared" si="74"/>
        <v>-6627083.4100000001</v>
      </c>
      <c r="S387" s="4">
        <v>16680258.806299999</v>
      </c>
      <c r="T387" s="4">
        <v>9160714.6291000005</v>
      </c>
      <c r="U387" s="4">
        <v>11982944.5448</v>
      </c>
      <c r="V387" s="4">
        <v>39065734.472800002</v>
      </c>
      <c r="W387" s="5">
        <f t="shared" si="65"/>
        <v>151710908.1715</v>
      </c>
    </row>
    <row r="388" spans="1:23" ht="25" customHeight="1" x14ac:dyDescent="0.3">
      <c r="A388" s="1"/>
      <c r="B388" s="156" t="s">
        <v>869</v>
      </c>
      <c r="C388" s="157"/>
      <c r="D388" s="158"/>
      <c r="E388" s="11">
        <f>SUM(E365:E387)</f>
        <v>2261772959.6471</v>
      </c>
      <c r="F388" s="11">
        <f t="shared" ref="F388:K388" si="75">SUM(F365:F387)</f>
        <v>-152422918.42999995</v>
      </c>
      <c r="G388" s="11">
        <f t="shared" si="75"/>
        <v>463201076.06589997</v>
      </c>
      <c r="H388" s="11">
        <f t="shared" si="75"/>
        <v>254387712.02400002</v>
      </c>
      <c r="I388" s="11">
        <f t="shared" si="75"/>
        <v>332759393.72539997</v>
      </c>
      <c r="J388" s="11">
        <f t="shared" si="75"/>
        <v>1391199739.6778002</v>
      </c>
      <c r="K388" s="11">
        <f t="shared" si="75"/>
        <v>4550897962.7102003</v>
      </c>
      <c r="L388" s="20"/>
      <c r="M388" s="151"/>
      <c r="N388" s="154"/>
      <c r="O388" s="9">
        <v>16</v>
      </c>
      <c r="P388" s="1" t="s">
        <v>809</v>
      </c>
      <c r="Q388" s="4">
        <v>84883129.061800003</v>
      </c>
      <c r="R388" s="4">
        <f t="shared" si="74"/>
        <v>-6627083.4100000001</v>
      </c>
      <c r="S388" s="4">
        <v>17383688.558800001</v>
      </c>
      <c r="T388" s="4">
        <v>9547034.7274999991</v>
      </c>
      <c r="U388" s="4">
        <v>12488282.010600001</v>
      </c>
      <c r="V388" s="4">
        <v>43877116.3354</v>
      </c>
      <c r="W388" s="5">
        <f t="shared" si="65"/>
        <v>161552167.2841</v>
      </c>
    </row>
    <row r="389" spans="1:23" ht="25" customHeight="1" x14ac:dyDescent="0.25">
      <c r="A389" s="159">
        <v>19</v>
      </c>
      <c r="B389" s="159" t="s">
        <v>55</v>
      </c>
      <c r="C389" s="1">
        <v>1</v>
      </c>
      <c r="D389" s="1" t="s">
        <v>434</v>
      </c>
      <c r="E389" s="4">
        <v>74391504.893800005</v>
      </c>
      <c r="F389" s="4">
        <f>-6627083.41</f>
        <v>-6627083.4100000001</v>
      </c>
      <c r="G389" s="4">
        <v>15235050.436899999</v>
      </c>
      <c r="H389" s="4">
        <v>8367013.4277999997</v>
      </c>
      <c r="I389" s="4">
        <v>10944720.1414</v>
      </c>
      <c r="J389" s="4">
        <v>51036679.965800002</v>
      </c>
      <c r="K389" s="5">
        <f t="shared" si="64"/>
        <v>153347885.45570001</v>
      </c>
      <c r="L389" s="8"/>
      <c r="M389" s="152"/>
      <c r="N389" s="155"/>
      <c r="O389" s="9">
        <v>17</v>
      </c>
      <c r="P389" s="1" t="s">
        <v>810</v>
      </c>
      <c r="Q389" s="4">
        <v>84681417.051799998</v>
      </c>
      <c r="R389" s="4">
        <f>-6627083.41</f>
        <v>-6627083.4100000001</v>
      </c>
      <c r="S389" s="4">
        <v>17342378.833299998</v>
      </c>
      <c r="T389" s="4">
        <v>9524347.6330999993</v>
      </c>
      <c r="U389" s="4">
        <v>12458605.4837</v>
      </c>
      <c r="V389" s="4">
        <v>42418866.921700001</v>
      </c>
      <c r="W389" s="5">
        <f t="shared" si="65"/>
        <v>159798532.51359999</v>
      </c>
    </row>
    <row r="390" spans="1:23" ht="25" customHeight="1" x14ac:dyDescent="0.3">
      <c r="A390" s="159"/>
      <c r="B390" s="159"/>
      <c r="C390" s="1">
        <v>2</v>
      </c>
      <c r="D390" s="1" t="s">
        <v>435</v>
      </c>
      <c r="E390" s="4">
        <v>76196451.461799994</v>
      </c>
      <c r="F390" s="4">
        <f t="shared" ref="F390:F413" si="76">-6627083.41</f>
        <v>-6627083.4100000001</v>
      </c>
      <c r="G390" s="4">
        <v>15604695.493000001</v>
      </c>
      <c r="H390" s="4">
        <v>8570020.6420000009</v>
      </c>
      <c r="I390" s="4">
        <v>11210269.750700001</v>
      </c>
      <c r="J390" s="4">
        <v>52621703.556500003</v>
      </c>
      <c r="K390" s="5">
        <f t="shared" si="64"/>
        <v>157576057.49400002</v>
      </c>
      <c r="L390" s="8"/>
      <c r="M390" s="15"/>
      <c r="N390" s="156" t="s">
        <v>886</v>
      </c>
      <c r="O390" s="157"/>
      <c r="P390" s="158"/>
      <c r="Q390" s="11">
        <f>SUM(Q373:Q389)</f>
        <v>1434559417.3861001</v>
      </c>
      <c r="R390" s="11">
        <f t="shared" ref="R390:V390" si="77">SUM(R373:R389)</f>
        <v>-112660417.96999997</v>
      </c>
      <c r="S390" s="11">
        <f t="shared" si="77"/>
        <v>293791409.51309997</v>
      </c>
      <c r="T390" s="11">
        <f t="shared" si="77"/>
        <v>161348771.27919999</v>
      </c>
      <c r="U390" s="11">
        <f t="shared" si="77"/>
        <v>211057047.06390002</v>
      </c>
      <c r="V390" s="11">
        <f t="shared" si="77"/>
        <v>763985353.23180008</v>
      </c>
      <c r="W390" s="11">
        <f>SUM(W373:W389)</f>
        <v>2752081580.5041003</v>
      </c>
    </row>
    <row r="391" spans="1:23" ht="25" customHeight="1" x14ac:dyDescent="0.25">
      <c r="A391" s="159"/>
      <c r="B391" s="159"/>
      <c r="C391" s="1">
        <v>3</v>
      </c>
      <c r="D391" s="1" t="s">
        <v>436</v>
      </c>
      <c r="E391" s="4">
        <v>69476151.850199997</v>
      </c>
      <c r="F391" s="4">
        <f t="shared" si="76"/>
        <v>-6627083.4100000001</v>
      </c>
      <c r="G391" s="4">
        <v>14228407.922499999</v>
      </c>
      <c r="H391" s="4">
        <v>7814170.3985000001</v>
      </c>
      <c r="I391" s="4">
        <v>10221557.4156</v>
      </c>
      <c r="J391" s="4">
        <v>49919365.009499997</v>
      </c>
      <c r="K391" s="5">
        <f t="shared" si="64"/>
        <v>145032569.18629998</v>
      </c>
      <c r="L391" s="8"/>
      <c r="M391" s="150">
        <v>36</v>
      </c>
      <c r="N391" s="153" t="s">
        <v>72</v>
      </c>
      <c r="O391" s="9">
        <v>1</v>
      </c>
      <c r="P391" s="1" t="s">
        <v>811</v>
      </c>
      <c r="Q391" s="4">
        <v>79708113.1752</v>
      </c>
      <c r="R391" s="4">
        <f t="shared" ref="R391:R403" si="78">-6627083.41</f>
        <v>-6627083.4100000001</v>
      </c>
      <c r="S391" s="4">
        <v>16323868.245200001</v>
      </c>
      <c r="T391" s="4">
        <v>8964986.7171</v>
      </c>
      <c r="U391" s="4">
        <v>11726916.842800001</v>
      </c>
      <c r="V391" s="4">
        <v>43915909.403999999</v>
      </c>
      <c r="W391" s="5">
        <f t="shared" si="65"/>
        <v>154012710.9743</v>
      </c>
    </row>
    <row r="392" spans="1:23" ht="25" customHeight="1" x14ac:dyDescent="0.25">
      <c r="A392" s="159"/>
      <c r="B392" s="159"/>
      <c r="C392" s="1">
        <v>4</v>
      </c>
      <c r="D392" s="1" t="s">
        <v>437</v>
      </c>
      <c r="E392" s="4">
        <v>75372019.731199995</v>
      </c>
      <c r="F392" s="4">
        <f t="shared" si="76"/>
        <v>-6627083.4100000001</v>
      </c>
      <c r="G392" s="4">
        <v>15435855.529100001</v>
      </c>
      <c r="H392" s="4">
        <v>8477294.5790999997</v>
      </c>
      <c r="I392" s="4">
        <v>11088976.6732</v>
      </c>
      <c r="J392" s="4">
        <v>52493642.834399998</v>
      </c>
      <c r="K392" s="5">
        <f t="shared" si="64"/>
        <v>156240705.93699998</v>
      </c>
      <c r="L392" s="8"/>
      <c r="M392" s="151"/>
      <c r="N392" s="154"/>
      <c r="O392" s="9">
        <v>2</v>
      </c>
      <c r="P392" s="1" t="s">
        <v>812</v>
      </c>
      <c r="Q392" s="4">
        <v>77177375.284899995</v>
      </c>
      <c r="R392" s="4">
        <f t="shared" si="78"/>
        <v>-6627083.4100000001</v>
      </c>
      <c r="S392" s="4">
        <v>15805584.343599999</v>
      </c>
      <c r="T392" s="4">
        <v>8680347.7930999994</v>
      </c>
      <c r="U392" s="4">
        <v>11354586.4538</v>
      </c>
      <c r="V392" s="4">
        <v>48332222.949100003</v>
      </c>
      <c r="W392" s="5">
        <f t="shared" si="65"/>
        <v>154723033.4145</v>
      </c>
    </row>
    <row r="393" spans="1:23" ht="25" customHeight="1" x14ac:dyDescent="0.25">
      <c r="A393" s="159"/>
      <c r="B393" s="159"/>
      <c r="C393" s="1">
        <v>5</v>
      </c>
      <c r="D393" s="1" t="s">
        <v>438</v>
      </c>
      <c r="E393" s="4">
        <v>91353369.097000003</v>
      </c>
      <c r="F393" s="4">
        <f t="shared" si="76"/>
        <v>-6627083.4100000001</v>
      </c>
      <c r="G393" s="4">
        <v>18708765.036499999</v>
      </c>
      <c r="H393" s="4">
        <v>10274760.0952</v>
      </c>
      <c r="I393" s="4">
        <v>13440204.7676</v>
      </c>
      <c r="J393" s="4">
        <v>61226315.265100002</v>
      </c>
      <c r="K393" s="5">
        <f t="shared" ref="K393:K413" si="79">E393+F393+G393+H393+I393+J393</f>
        <v>188376330.85140002</v>
      </c>
      <c r="L393" s="8"/>
      <c r="M393" s="151"/>
      <c r="N393" s="154"/>
      <c r="O393" s="9">
        <v>3</v>
      </c>
      <c r="P393" s="1" t="s">
        <v>813</v>
      </c>
      <c r="Q393" s="4">
        <v>91081944.292099997</v>
      </c>
      <c r="R393" s="4">
        <f t="shared" si="78"/>
        <v>-6627083.4100000001</v>
      </c>
      <c r="S393" s="4">
        <v>18653178.439599998</v>
      </c>
      <c r="T393" s="4">
        <v>10244232.214500001</v>
      </c>
      <c r="U393" s="4">
        <v>13400271.8676</v>
      </c>
      <c r="V393" s="4">
        <v>50779429.701899998</v>
      </c>
      <c r="W393" s="5">
        <f t="shared" ref="W393:W411" si="80">Q393+R393+S393+T393+U393+V393</f>
        <v>177531973.10569999</v>
      </c>
    </row>
    <row r="394" spans="1:23" ht="25" customHeight="1" x14ac:dyDescent="0.25">
      <c r="A394" s="159"/>
      <c r="B394" s="159"/>
      <c r="C394" s="1">
        <v>6</v>
      </c>
      <c r="D394" s="1" t="s">
        <v>439</v>
      </c>
      <c r="E394" s="4">
        <v>72781678.543799996</v>
      </c>
      <c r="F394" s="4">
        <f t="shared" si="76"/>
        <v>-6627083.4100000001</v>
      </c>
      <c r="G394" s="4">
        <v>14905365.136499999</v>
      </c>
      <c r="H394" s="4">
        <v>8185951.9112999998</v>
      </c>
      <c r="I394" s="4">
        <v>10707877.2532</v>
      </c>
      <c r="J394" s="4">
        <v>50715439.545199998</v>
      </c>
      <c r="K394" s="5">
        <f t="shared" si="79"/>
        <v>150669228.97999999</v>
      </c>
      <c r="L394" s="8"/>
      <c r="M394" s="151"/>
      <c r="N394" s="154"/>
      <c r="O394" s="9">
        <v>4</v>
      </c>
      <c r="P394" s="1" t="s">
        <v>814</v>
      </c>
      <c r="Q394" s="4">
        <v>100527894.7088</v>
      </c>
      <c r="R394" s="4">
        <f t="shared" si="78"/>
        <v>-6627083.4100000001</v>
      </c>
      <c r="S394" s="4">
        <v>20587667.2126</v>
      </c>
      <c r="T394" s="4">
        <v>11306643.763900001</v>
      </c>
      <c r="U394" s="4">
        <v>14789990.8137</v>
      </c>
      <c r="V394" s="4">
        <v>55359926.1976</v>
      </c>
      <c r="W394" s="5">
        <f t="shared" si="80"/>
        <v>195945039.28660002</v>
      </c>
    </row>
    <row r="395" spans="1:23" ht="25" customHeight="1" x14ac:dyDescent="0.25">
      <c r="A395" s="159"/>
      <c r="B395" s="159"/>
      <c r="C395" s="1">
        <v>7</v>
      </c>
      <c r="D395" s="1" t="s">
        <v>440</v>
      </c>
      <c r="E395" s="4">
        <v>117477545.5968</v>
      </c>
      <c r="F395" s="4">
        <f t="shared" si="76"/>
        <v>-6627083.4100000001</v>
      </c>
      <c r="G395" s="4">
        <v>24058880.579500001</v>
      </c>
      <c r="H395" s="4">
        <v>13213016.766799999</v>
      </c>
      <c r="I395" s="4">
        <v>17283678.577199999</v>
      </c>
      <c r="J395" s="4">
        <v>75247479.868799999</v>
      </c>
      <c r="K395" s="5">
        <f t="shared" si="79"/>
        <v>240653517.97909999</v>
      </c>
      <c r="L395" s="8"/>
      <c r="M395" s="151"/>
      <c r="N395" s="154"/>
      <c r="O395" s="9">
        <v>5</v>
      </c>
      <c r="P395" s="1" t="s">
        <v>815</v>
      </c>
      <c r="Q395" s="4">
        <v>87498818.912</v>
      </c>
      <c r="R395" s="4">
        <f t="shared" si="78"/>
        <v>-6627083.4100000001</v>
      </c>
      <c r="S395" s="4">
        <v>17919370.245200001</v>
      </c>
      <c r="T395" s="4">
        <v>9841228.4277999997</v>
      </c>
      <c r="U395" s="4">
        <v>12873110.8083</v>
      </c>
      <c r="V395" s="4">
        <v>50077371.925099999</v>
      </c>
      <c r="W395" s="5">
        <f t="shared" si="80"/>
        <v>171582816.9084</v>
      </c>
    </row>
    <row r="396" spans="1:23" ht="25" customHeight="1" x14ac:dyDescent="0.25">
      <c r="A396" s="159"/>
      <c r="B396" s="159"/>
      <c r="C396" s="1">
        <v>8</v>
      </c>
      <c r="D396" s="1" t="s">
        <v>441</v>
      </c>
      <c r="E396" s="4">
        <v>80039306.393399999</v>
      </c>
      <c r="F396" s="4">
        <f t="shared" si="76"/>
        <v>-6627083.4100000001</v>
      </c>
      <c r="G396" s="4">
        <v>16391695.1482</v>
      </c>
      <c r="H396" s="4">
        <v>9002236.9126999993</v>
      </c>
      <c r="I396" s="4">
        <v>11775643.066199999</v>
      </c>
      <c r="J396" s="4">
        <v>54384765.199299999</v>
      </c>
      <c r="K396" s="5">
        <f t="shared" si="79"/>
        <v>164966563.3098</v>
      </c>
      <c r="L396" s="8"/>
      <c r="M396" s="151"/>
      <c r="N396" s="154"/>
      <c r="O396" s="9">
        <v>6</v>
      </c>
      <c r="P396" s="1" t="s">
        <v>816</v>
      </c>
      <c r="Q396" s="4">
        <v>121497151.5007</v>
      </c>
      <c r="R396" s="4">
        <f t="shared" si="78"/>
        <v>-6627083.4100000001</v>
      </c>
      <c r="S396" s="4">
        <v>24882078.050299998</v>
      </c>
      <c r="T396" s="4">
        <v>13665112.696599999</v>
      </c>
      <c r="U396" s="4">
        <v>17875056.070599999</v>
      </c>
      <c r="V396" s="4">
        <v>67754798.801699996</v>
      </c>
      <c r="W396" s="5">
        <f t="shared" si="80"/>
        <v>239047113.70989999</v>
      </c>
    </row>
    <row r="397" spans="1:23" ht="25" customHeight="1" x14ac:dyDescent="0.25">
      <c r="A397" s="159"/>
      <c r="B397" s="159"/>
      <c r="C397" s="1">
        <v>9</v>
      </c>
      <c r="D397" s="1" t="s">
        <v>442</v>
      </c>
      <c r="E397" s="4">
        <v>86039147.465299994</v>
      </c>
      <c r="F397" s="4">
        <f t="shared" si="76"/>
        <v>-6627083.4100000001</v>
      </c>
      <c r="G397" s="4">
        <v>17620436.003400002</v>
      </c>
      <c r="H397" s="4">
        <v>9677055.2388000004</v>
      </c>
      <c r="I397" s="4">
        <v>12658359.197899999</v>
      </c>
      <c r="J397" s="4">
        <v>56108834.628300004</v>
      </c>
      <c r="K397" s="5">
        <f t="shared" si="79"/>
        <v>175476749.12369999</v>
      </c>
      <c r="L397" s="8"/>
      <c r="M397" s="151"/>
      <c r="N397" s="154"/>
      <c r="O397" s="9">
        <v>7</v>
      </c>
      <c r="P397" s="1" t="s">
        <v>817</v>
      </c>
      <c r="Q397" s="4">
        <v>92271815.516599998</v>
      </c>
      <c r="R397" s="4">
        <f t="shared" si="78"/>
        <v>-6627083.4100000001</v>
      </c>
      <c r="S397" s="4">
        <v>18896858.791900001</v>
      </c>
      <c r="T397" s="4">
        <v>10378060.244000001</v>
      </c>
      <c r="U397" s="4">
        <v>13575329.5919</v>
      </c>
      <c r="V397" s="4">
        <v>57680655.668399997</v>
      </c>
      <c r="W397" s="5">
        <f t="shared" si="80"/>
        <v>186175636.40279999</v>
      </c>
    </row>
    <row r="398" spans="1:23" ht="25" customHeight="1" x14ac:dyDescent="0.25">
      <c r="A398" s="159"/>
      <c r="B398" s="159"/>
      <c r="C398" s="1">
        <v>10</v>
      </c>
      <c r="D398" s="1" t="s">
        <v>443</v>
      </c>
      <c r="E398" s="4">
        <v>86641741.277799994</v>
      </c>
      <c r="F398" s="4">
        <f t="shared" si="76"/>
        <v>-6627083.4100000001</v>
      </c>
      <c r="G398" s="4">
        <v>17743844.545000002</v>
      </c>
      <c r="H398" s="4">
        <v>9744830.5920000002</v>
      </c>
      <c r="I398" s="4">
        <v>12747014.759299999</v>
      </c>
      <c r="J398" s="4">
        <v>58334161.829899997</v>
      </c>
      <c r="K398" s="5">
        <f t="shared" si="79"/>
        <v>178584509.59399998</v>
      </c>
      <c r="L398" s="8"/>
      <c r="M398" s="151"/>
      <c r="N398" s="154"/>
      <c r="O398" s="9">
        <v>8</v>
      </c>
      <c r="P398" s="1" t="s">
        <v>402</v>
      </c>
      <c r="Q398" s="4">
        <v>83715660.455400005</v>
      </c>
      <c r="R398" s="4">
        <f t="shared" si="78"/>
        <v>-6627083.4100000001</v>
      </c>
      <c r="S398" s="4">
        <v>17144596.163400002</v>
      </c>
      <c r="T398" s="4">
        <v>9415726.3808999993</v>
      </c>
      <c r="U398" s="4">
        <v>12316520.2323</v>
      </c>
      <c r="V398" s="4">
        <v>47512198.881099999</v>
      </c>
      <c r="W398" s="5">
        <f t="shared" si="80"/>
        <v>163477618.70310003</v>
      </c>
    </row>
    <row r="399" spans="1:23" ht="25" customHeight="1" x14ac:dyDescent="0.25">
      <c r="A399" s="159"/>
      <c r="B399" s="159"/>
      <c r="C399" s="1">
        <v>11</v>
      </c>
      <c r="D399" s="1" t="s">
        <v>444</v>
      </c>
      <c r="E399" s="4">
        <v>80304919.787599996</v>
      </c>
      <c r="F399" s="4">
        <f t="shared" si="76"/>
        <v>-6627083.4100000001</v>
      </c>
      <c r="G399" s="4">
        <v>16446091.593900001</v>
      </c>
      <c r="H399" s="4">
        <v>9032111.1682999991</v>
      </c>
      <c r="I399" s="4">
        <v>11814720.9726</v>
      </c>
      <c r="J399" s="4">
        <v>48764839.209700003</v>
      </c>
      <c r="K399" s="5">
        <f t="shared" si="79"/>
        <v>159735599.32209998</v>
      </c>
      <c r="L399" s="8"/>
      <c r="M399" s="151"/>
      <c r="N399" s="154"/>
      <c r="O399" s="9">
        <v>9</v>
      </c>
      <c r="P399" s="1" t="s">
        <v>818</v>
      </c>
      <c r="Q399" s="4">
        <v>90498996.346699998</v>
      </c>
      <c r="R399" s="4">
        <f t="shared" si="78"/>
        <v>-6627083.4100000001</v>
      </c>
      <c r="S399" s="4">
        <v>18533793.284499999</v>
      </c>
      <c r="T399" s="4">
        <v>10178666.484999999</v>
      </c>
      <c r="U399" s="4">
        <v>13314506.6699</v>
      </c>
      <c r="V399" s="4">
        <v>50702138.0295</v>
      </c>
      <c r="W399" s="5">
        <f t="shared" si="80"/>
        <v>176601017.40560001</v>
      </c>
    </row>
    <row r="400" spans="1:23" ht="25" customHeight="1" x14ac:dyDescent="0.25">
      <c r="A400" s="159"/>
      <c r="B400" s="159"/>
      <c r="C400" s="1">
        <v>12</v>
      </c>
      <c r="D400" s="1" t="s">
        <v>445</v>
      </c>
      <c r="E400" s="4">
        <v>78673437.879299998</v>
      </c>
      <c r="F400" s="4">
        <f t="shared" si="76"/>
        <v>-6627083.4100000001</v>
      </c>
      <c r="G400" s="4">
        <v>16111971.3312</v>
      </c>
      <c r="H400" s="4">
        <v>8848613.9927999992</v>
      </c>
      <c r="I400" s="4">
        <v>11574692.0483</v>
      </c>
      <c r="J400" s="4">
        <v>53480225.0132</v>
      </c>
      <c r="K400" s="5">
        <f t="shared" si="79"/>
        <v>162061856.85479999</v>
      </c>
      <c r="L400" s="8"/>
      <c r="M400" s="151"/>
      <c r="N400" s="154"/>
      <c r="O400" s="9">
        <v>10</v>
      </c>
      <c r="P400" s="1" t="s">
        <v>819</v>
      </c>
      <c r="Q400" s="4">
        <v>119451294.69230001</v>
      </c>
      <c r="R400" s="4">
        <f t="shared" si="78"/>
        <v>-6627083.4100000001</v>
      </c>
      <c r="S400" s="4">
        <v>24463095.644900002</v>
      </c>
      <c r="T400" s="4">
        <v>13435009.657099999</v>
      </c>
      <c r="U400" s="4">
        <v>17574062.963300001</v>
      </c>
      <c r="V400" s="4">
        <v>58723054.112499997</v>
      </c>
      <c r="W400" s="5">
        <f t="shared" si="80"/>
        <v>227019433.66009998</v>
      </c>
    </row>
    <row r="401" spans="1:23" ht="25" customHeight="1" x14ac:dyDescent="0.25">
      <c r="A401" s="159"/>
      <c r="B401" s="159"/>
      <c r="C401" s="1">
        <v>13</v>
      </c>
      <c r="D401" s="1" t="s">
        <v>446</v>
      </c>
      <c r="E401" s="4">
        <v>82202619.4727</v>
      </c>
      <c r="F401" s="4">
        <f t="shared" si="76"/>
        <v>-6627083.4100000001</v>
      </c>
      <c r="G401" s="4">
        <v>16834732.077199999</v>
      </c>
      <c r="H401" s="4">
        <v>9245550.5760999992</v>
      </c>
      <c r="I401" s="4">
        <v>12093916.722200001</v>
      </c>
      <c r="J401" s="4">
        <v>54690270.183300003</v>
      </c>
      <c r="K401" s="5">
        <f t="shared" si="79"/>
        <v>168440005.62150002</v>
      </c>
      <c r="L401" s="8"/>
      <c r="M401" s="151"/>
      <c r="N401" s="154"/>
      <c r="O401" s="9">
        <v>11</v>
      </c>
      <c r="P401" s="1" t="s">
        <v>820</v>
      </c>
      <c r="Q401" s="4">
        <v>74582995.460899994</v>
      </c>
      <c r="R401" s="4">
        <f t="shared" si="78"/>
        <v>-6627083.4100000001</v>
      </c>
      <c r="S401" s="4">
        <v>15274266.8562</v>
      </c>
      <c r="T401" s="4">
        <v>8388550.8888999997</v>
      </c>
      <c r="U401" s="4">
        <v>10972892.8564</v>
      </c>
      <c r="V401" s="4">
        <v>43259672.4265</v>
      </c>
      <c r="W401" s="5">
        <f t="shared" si="80"/>
        <v>145851295.07889998</v>
      </c>
    </row>
    <row r="402" spans="1:23" ht="25" customHeight="1" x14ac:dyDescent="0.25">
      <c r="A402" s="159"/>
      <c r="B402" s="159"/>
      <c r="C402" s="1">
        <v>14</v>
      </c>
      <c r="D402" s="1" t="s">
        <v>447</v>
      </c>
      <c r="E402" s="4">
        <v>73325105.443200007</v>
      </c>
      <c r="F402" s="4">
        <f t="shared" si="76"/>
        <v>-6627083.4100000001</v>
      </c>
      <c r="G402" s="4">
        <v>15016656.556600001</v>
      </c>
      <c r="H402" s="4">
        <v>8247072.6020999998</v>
      </c>
      <c r="I402" s="4">
        <v>10787827.986</v>
      </c>
      <c r="J402" s="4">
        <v>49885024.151199996</v>
      </c>
      <c r="K402" s="5">
        <f t="shared" si="79"/>
        <v>150634603.32910001</v>
      </c>
      <c r="L402" s="8"/>
      <c r="M402" s="151"/>
      <c r="N402" s="154"/>
      <c r="O402" s="9">
        <v>12</v>
      </c>
      <c r="P402" s="1" t="s">
        <v>821</v>
      </c>
      <c r="Q402" s="4">
        <v>86144592.510900006</v>
      </c>
      <c r="R402" s="4">
        <f t="shared" si="78"/>
        <v>-6627083.4100000001</v>
      </c>
      <c r="S402" s="4">
        <v>17642030.681299999</v>
      </c>
      <c r="T402" s="4">
        <v>9688914.9277999997</v>
      </c>
      <c r="U402" s="4">
        <v>12673872.615900001</v>
      </c>
      <c r="V402" s="4">
        <v>51130260.6602</v>
      </c>
      <c r="W402" s="5">
        <f t="shared" si="80"/>
        <v>170652587.98610002</v>
      </c>
    </row>
    <row r="403" spans="1:23" ht="25" customHeight="1" x14ac:dyDescent="0.25">
      <c r="A403" s="159"/>
      <c r="B403" s="159"/>
      <c r="C403" s="1">
        <v>15</v>
      </c>
      <c r="D403" s="1" t="s">
        <v>448</v>
      </c>
      <c r="E403" s="4">
        <v>72942477.306799993</v>
      </c>
      <c r="F403" s="4">
        <f t="shared" si="76"/>
        <v>-6627083.4100000001</v>
      </c>
      <c r="G403" s="4">
        <v>14938296.010399999</v>
      </c>
      <c r="H403" s="4">
        <v>8204037.3823999995</v>
      </c>
      <c r="I403" s="4">
        <v>10731534.4902</v>
      </c>
      <c r="J403" s="4">
        <v>45332039.928099997</v>
      </c>
      <c r="K403" s="5">
        <f t="shared" si="79"/>
        <v>145521301.70789999</v>
      </c>
      <c r="L403" s="8"/>
      <c r="M403" s="151"/>
      <c r="N403" s="154"/>
      <c r="O403" s="9">
        <v>13</v>
      </c>
      <c r="P403" s="1" t="s">
        <v>822</v>
      </c>
      <c r="Q403" s="4">
        <v>91267363.841900006</v>
      </c>
      <c r="R403" s="4">
        <f t="shared" si="78"/>
        <v>-6627083.4100000001</v>
      </c>
      <c r="S403" s="4">
        <v>18691151.541499998</v>
      </c>
      <c r="T403" s="4">
        <v>10265086.852</v>
      </c>
      <c r="U403" s="4">
        <v>13427551.3948</v>
      </c>
      <c r="V403" s="4">
        <v>56160652.088799998</v>
      </c>
      <c r="W403" s="5">
        <f t="shared" si="80"/>
        <v>183184722.30900002</v>
      </c>
    </row>
    <row r="404" spans="1:23" ht="25" customHeight="1" x14ac:dyDescent="0.25">
      <c r="A404" s="159"/>
      <c r="B404" s="159"/>
      <c r="C404" s="1">
        <v>16</v>
      </c>
      <c r="D404" s="1" t="s">
        <v>449</v>
      </c>
      <c r="E404" s="4">
        <v>78834104.201399997</v>
      </c>
      <c r="F404" s="4">
        <f t="shared" si="76"/>
        <v>-6627083.4100000001</v>
      </c>
      <c r="G404" s="4">
        <v>16144875.081700001</v>
      </c>
      <c r="H404" s="4">
        <v>8866684.5678000003</v>
      </c>
      <c r="I404" s="4">
        <v>11598329.800100001</v>
      </c>
      <c r="J404" s="4">
        <v>53696760.4538</v>
      </c>
      <c r="K404" s="5">
        <f t="shared" si="79"/>
        <v>162513670.69479999</v>
      </c>
      <c r="L404" s="8"/>
      <c r="M404" s="152"/>
      <c r="N404" s="155"/>
      <c r="O404" s="9">
        <v>14</v>
      </c>
      <c r="P404" s="1" t="s">
        <v>823</v>
      </c>
      <c r="Q404" s="4">
        <v>100796314.53399999</v>
      </c>
      <c r="R404" s="4">
        <f>-6627083.41</f>
        <v>-6627083.4100000001</v>
      </c>
      <c r="S404" s="4">
        <v>20642638.403000001</v>
      </c>
      <c r="T404" s="4">
        <v>11336833.6664</v>
      </c>
      <c r="U404" s="4">
        <v>14829481.611300001</v>
      </c>
      <c r="V404" s="4">
        <v>58914749.3358</v>
      </c>
      <c r="W404" s="5">
        <f t="shared" si="80"/>
        <v>199892934.14049998</v>
      </c>
    </row>
    <row r="405" spans="1:23" ht="25" customHeight="1" x14ac:dyDescent="0.3">
      <c r="A405" s="159"/>
      <c r="B405" s="159"/>
      <c r="C405" s="1">
        <v>17</v>
      </c>
      <c r="D405" s="1" t="s">
        <v>450</v>
      </c>
      <c r="E405" s="4">
        <v>90023082.020899996</v>
      </c>
      <c r="F405" s="4">
        <f t="shared" si="76"/>
        <v>-6627083.4100000001</v>
      </c>
      <c r="G405" s="4">
        <v>18436328.140299998</v>
      </c>
      <c r="H405" s="4">
        <v>10125139.115700001</v>
      </c>
      <c r="I405" s="4">
        <v>13244488.6065</v>
      </c>
      <c r="J405" s="4">
        <v>61718171.361900002</v>
      </c>
      <c r="K405" s="5">
        <f t="shared" si="79"/>
        <v>186920125.8353</v>
      </c>
      <c r="L405" s="8"/>
      <c r="M405" s="15"/>
      <c r="N405" s="156" t="s">
        <v>887</v>
      </c>
      <c r="O405" s="157"/>
      <c r="P405" s="158"/>
      <c r="Q405" s="11">
        <f>SUM(Q391:Q404)</f>
        <v>1296220331.2323999</v>
      </c>
      <c r="R405" s="11">
        <f t="shared" ref="R405:W405" si="81">SUM(R391:R404)</f>
        <v>-92779167.73999998</v>
      </c>
      <c r="S405" s="11">
        <f t="shared" si="81"/>
        <v>265460177.9032</v>
      </c>
      <c r="T405" s="11">
        <f t="shared" si="81"/>
        <v>145789400.71509999</v>
      </c>
      <c r="U405" s="11">
        <f t="shared" si="81"/>
        <v>190704150.79260004</v>
      </c>
      <c r="V405" s="11">
        <f t="shared" si="81"/>
        <v>740303040.18220007</v>
      </c>
      <c r="W405" s="11">
        <f t="shared" si="81"/>
        <v>2545697933.0855002</v>
      </c>
    </row>
    <row r="406" spans="1:23" ht="25" customHeight="1" x14ac:dyDescent="0.25">
      <c r="A406" s="159"/>
      <c r="B406" s="159"/>
      <c r="C406" s="1">
        <v>18</v>
      </c>
      <c r="D406" s="1" t="s">
        <v>451</v>
      </c>
      <c r="E406" s="4">
        <v>108232201.20280001</v>
      </c>
      <c r="F406" s="4">
        <f t="shared" si="76"/>
        <v>-6627083.4100000001</v>
      </c>
      <c r="G406" s="4">
        <v>22165475.030699998</v>
      </c>
      <c r="H406" s="4">
        <v>12173167.918500001</v>
      </c>
      <c r="I406" s="4">
        <v>15923473.4416</v>
      </c>
      <c r="J406" s="4">
        <v>69634382.464900002</v>
      </c>
      <c r="K406" s="5">
        <f t="shared" si="79"/>
        <v>221501616.64850003</v>
      </c>
      <c r="L406" s="8"/>
      <c r="M406" s="150">
        <v>37</v>
      </c>
      <c r="N406" s="153" t="s">
        <v>73</v>
      </c>
      <c r="O406" s="9">
        <v>1</v>
      </c>
      <c r="P406" s="1" t="s">
        <v>824</v>
      </c>
      <c r="Q406" s="4">
        <v>66583098.2733</v>
      </c>
      <c r="R406" s="4">
        <f t="shared" ref="R406:R410" si="82">-6627083.41</f>
        <v>-6627083.4100000001</v>
      </c>
      <c r="S406" s="4">
        <v>13635923.374399999</v>
      </c>
      <c r="T406" s="4">
        <v>7488780.8509</v>
      </c>
      <c r="U406" s="4">
        <v>9795921.9644000009</v>
      </c>
      <c r="V406" s="4">
        <v>258752352.30779999</v>
      </c>
      <c r="W406" s="5">
        <f t="shared" si="80"/>
        <v>349628993.36080003</v>
      </c>
    </row>
    <row r="407" spans="1:23" ht="25" customHeight="1" x14ac:dyDescent="0.25">
      <c r="A407" s="159"/>
      <c r="B407" s="159"/>
      <c r="C407" s="1">
        <v>19</v>
      </c>
      <c r="D407" s="1" t="s">
        <v>452</v>
      </c>
      <c r="E407" s="4">
        <v>74412311.994100004</v>
      </c>
      <c r="F407" s="4">
        <f t="shared" si="76"/>
        <v>-6627083.4100000001</v>
      </c>
      <c r="G407" s="4">
        <v>15239311.638800001</v>
      </c>
      <c r="H407" s="4">
        <v>8369353.6584999999</v>
      </c>
      <c r="I407" s="4">
        <v>10947781.3497</v>
      </c>
      <c r="J407" s="4">
        <v>52011485.308499999</v>
      </c>
      <c r="K407" s="5">
        <f t="shared" si="79"/>
        <v>154353160.53960001</v>
      </c>
      <c r="L407" s="8"/>
      <c r="M407" s="151"/>
      <c r="N407" s="154"/>
      <c r="O407" s="9">
        <v>2</v>
      </c>
      <c r="P407" s="1" t="s">
        <v>825</v>
      </c>
      <c r="Q407" s="4">
        <v>169970890.2297</v>
      </c>
      <c r="R407" s="4">
        <f t="shared" si="82"/>
        <v>-6627083.4100000001</v>
      </c>
      <c r="S407" s="4">
        <v>34809284.865900002</v>
      </c>
      <c r="T407" s="4">
        <v>19117084.980500001</v>
      </c>
      <c r="U407" s="4">
        <v>25006670.162300002</v>
      </c>
      <c r="V407" s="4">
        <v>330019331.78210002</v>
      </c>
      <c r="W407" s="5">
        <f t="shared" si="80"/>
        <v>572296178.6105001</v>
      </c>
    </row>
    <row r="408" spans="1:23" ht="25" customHeight="1" x14ac:dyDescent="0.25">
      <c r="A408" s="159"/>
      <c r="B408" s="159"/>
      <c r="C408" s="1">
        <v>20</v>
      </c>
      <c r="D408" s="1" t="s">
        <v>453</v>
      </c>
      <c r="E408" s="4">
        <v>71701218.589000002</v>
      </c>
      <c r="F408" s="4">
        <f t="shared" si="76"/>
        <v>-6627083.4100000001</v>
      </c>
      <c r="G408" s="4">
        <v>14684091.727299999</v>
      </c>
      <c r="H408" s="4">
        <v>8064429.6628</v>
      </c>
      <c r="I408" s="4">
        <v>10548916.470699999</v>
      </c>
      <c r="J408" s="4">
        <v>49026799.589599997</v>
      </c>
      <c r="K408" s="5">
        <f t="shared" si="79"/>
        <v>147398372.62940001</v>
      </c>
      <c r="L408" s="8"/>
      <c r="M408" s="151"/>
      <c r="N408" s="154"/>
      <c r="O408" s="9">
        <v>3</v>
      </c>
      <c r="P408" s="1" t="s">
        <v>826</v>
      </c>
      <c r="Q408" s="4">
        <v>95739954.363199994</v>
      </c>
      <c r="R408" s="4">
        <f t="shared" si="82"/>
        <v>-6627083.4100000001</v>
      </c>
      <c r="S408" s="4">
        <v>19607118.254000001</v>
      </c>
      <c r="T408" s="4">
        <v>10768131.184800001</v>
      </c>
      <c r="U408" s="4">
        <v>14085573.4583</v>
      </c>
      <c r="V408" s="4">
        <v>275454874.87660003</v>
      </c>
      <c r="W408" s="5">
        <f t="shared" si="80"/>
        <v>409028568.72689998</v>
      </c>
    </row>
    <row r="409" spans="1:23" ht="25" customHeight="1" x14ac:dyDescent="0.25">
      <c r="A409" s="159"/>
      <c r="B409" s="159"/>
      <c r="C409" s="1">
        <v>21</v>
      </c>
      <c r="D409" s="1" t="s">
        <v>454</v>
      </c>
      <c r="E409" s="4">
        <v>104469416.36750001</v>
      </c>
      <c r="F409" s="4">
        <f t="shared" si="76"/>
        <v>-6627083.4100000001</v>
      </c>
      <c r="G409" s="4">
        <v>21394873.376200002</v>
      </c>
      <c r="H409" s="4">
        <v>11749957.3478</v>
      </c>
      <c r="I409" s="4">
        <v>15369880.299000001</v>
      </c>
      <c r="J409" s="4">
        <v>69977395.1875</v>
      </c>
      <c r="K409" s="5">
        <f t="shared" si="79"/>
        <v>216334439.16800001</v>
      </c>
      <c r="L409" s="8"/>
      <c r="M409" s="151"/>
      <c r="N409" s="154"/>
      <c r="O409" s="9">
        <v>4</v>
      </c>
      <c r="P409" s="1" t="s">
        <v>827</v>
      </c>
      <c r="Q409" s="4">
        <v>82050410.169400007</v>
      </c>
      <c r="R409" s="4">
        <f t="shared" si="82"/>
        <v>-6627083.4100000001</v>
      </c>
      <c r="S409" s="4">
        <v>16803560.286600001</v>
      </c>
      <c r="T409" s="4">
        <v>9228431.1846999992</v>
      </c>
      <c r="U409" s="4">
        <v>12071523.194399999</v>
      </c>
      <c r="V409" s="4">
        <v>268582150.83279997</v>
      </c>
      <c r="W409" s="5">
        <f t="shared" si="80"/>
        <v>382108992.2579</v>
      </c>
    </row>
    <row r="410" spans="1:23" ht="25" customHeight="1" x14ac:dyDescent="0.25">
      <c r="A410" s="159"/>
      <c r="B410" s="159"/>
      <c r="C410" s="1">
        <v>22</v>
      </c>
      <c r="D410" s="1" t="s">
        <v>455</v>
      </c>
      <c r="E410" s="4">
        <v>69528455.441699997</v>
      </c>
      <c r="F410" s="4">
        <f t="shared" si="76"/>
        <v>-6627083.4100000001</v>
      </c>
      <c r="G410" s="4">
        <v>14239119.4662</v>
      </c>
      <c r="H410" s="4">
        <v>7820053.1246999996</v>
      </c>
      <c r="I410" s="4">
        <v>10229252.4901</v>
      </c>
      <c r="J410" s="4">
        <v>47797555.207599998</v>
      </c>
      <c r="K410" s="5">
        <f t="shared" si="79"/>
        <v>142987352.32029998</v>
      </c>
      <c r="L410" s="8"/>
      <c r="M410" s="151"/>
      <c r="N410" s="154"/>
      <c r="O410" s="9">
        <v>5</v>
      </c>
      <c r="P410" s="1" t="s">
        <v>828</v>
      </c>
      <c r="Q410" s="4">
        <v>77961841.308300003</v>
      </c>
      <c r="R410" s="4">
        <f t="shared" si="82"/>
        <v>-6627083.4100000001</v>
      </c>
      <c r="S410" s="4">
        <v>15966239.5078</v>
      </c>
      <c r="T410" s="4">
        <v>8768578.8049999997</v>
      </c>
      <c r="U410" s="4">
        <v>11469999.646400001</v>
      </c>
      <c r="V410" s="4">
        <v>262604367.36919999</v>
      </c>
      <c r="W410" s="5">
        <f t="shared" si="80"/>
        <v>370143943.22670001</v>
      </c>
    </row>
    <row r="411" spans="1:23" ht="25" customHeight="1" x14ac:dyDescent="0.25">
      <c r="A411" s="159"/>
      <c r="B411" s="159"/>
      <c r="C411" s="1">
        <v>23</v>
      </c>
      <c r="D411" s="1" t="s">
        <v>456</v>
      </c>
      <c r="E411" s="4">
        <v>70168454.197799996</v>
      </c>
      <c r="F411" s="4">
        <f t="shared" si="76"/>
        <v>-6627083.4100000001</v>
      </c>
      <c r="G411" s="4">
        <v>14370188.374399999</v>
      </c>
      <c r="H411" s="4">
        <v>7892035.5129000004</v>
      </c>
      <c r="I411" s="4">
        <v>10323411.1885</v>
      </c>
      <c r="J411" s="4">
        <v>47335289.648699999</v>
      </c>
      <c r="K411" s="5">
        <f t="shared" si="79"/>
        <v>143462295.51230001</v>
      </c>
      <c r="L411" s="8"/>
      <c r="M411" s="152"/>
      <c r="N411" s="155"/>
      <c r="O411" s="9">
        <v>6</v>
      </c>
      <c r="P411" s="1" t="s">
        <v>829</v>
      </c>
      <c r="Q411" s="4">
        <v>80194508.731000006</v>
      </c>
      <c r="R411" s="4">
        <f>-6627083.41</f>
        <v>-6627083.4100000001</v>
      </c>
      <c r="S411" s="4">
        <v>16423479.899</v>
      </c>
      <c r="T411" s="4">
        <v>9019692.9386999998</v>
      </c>
      <c r="U411" s="4">
        <v>11798476.938899999</v>
      </c>
      <c r="V411" s="4">
        <v>261463300.8107</v>
      </c>
      <c r="W411" s="5">
        <f t="shared" si="80"/>
        <v>372272375.90830004</v>
      </c>
    </row>
    <row r="412" spans="1:23" ht="25" customHeight="1" thickBot="1" x14ac:dyDescent="0.35">
      <c r="A412" s="159"/>
      <c r="B412" s="159"/>
      <c r="C412" s="1">
        <v>24</v>
      </c>
      <c r="D412" s="1" t="s">
        <v>457</v>
      </c>
      <c r="E412" s="4">
        <v>90525748.683300003</v>
      </c>
      <c r="F412" s="4">
        <f t="shared" si="76"/>
        <v>-6627083.4100000001</v>
      </c>
      <c r="G412" s="4">
        <v>18539272.044500001</v>
      </c>
      <c r="H412" s="4">
        <v>10181675.3926</v>
      </c>
      <c r="I412" s="4">
        <v>13318442.560699999</v>
      </c>
      <c r="J412" s="4">
        <v>60007264.279100001</v>
      </c>
      <c r="K412" s="5">
        <f t="shared" si="79"/>
        <v>185945319.55020002</v>
      </c>
      <c r="L412" s="8"/>
      <c r="M412" s="15"/>
      <c r="N412" s="156"/>
      <c r="O412" s="157"/>
      <c r="P412" s="158"/>
      <c r="Q412" s="16">
        <f>SUM(Q406:Q411)</f>
        <v>572500703.07489991</v>
      </c>
      <c r="R412" s="16">
        <f t="shared" ref="R412:V412" si="83">SUM(R406:R411)</f>
        <v>-39762500.460000001</v>
      </c>
      <c r="S412" s="16">
        <f t="shared" si="83"/>
        <v>117245606.1877</v>
      </c>
      <c r="T412" s="16">
        <f t="shared" si="83"/>
        <v>64390699.944599994</v>
      </c>
      <c r="U412" s="16">
        <f t="shared" si="83"/>
        <v>84228165.36469999</v>
      </c>
      <c r="V412" s="16">
        <f t="shared" si="83"/>
        <v>1656876377.9791999</v>
      </c>
      <c r="W412" s="16">
        <f>SUM(W406:W411)</f>
        <v>2455479052.0911002</v>
      </c>
    </row>
    <row r="413" spans="1:23" ht="25" customHeight="1" thickTop="1" thickBot="1" x14ac:dyDescent="0.35">
      <c r="A413" s="159"/>
      <c r="B413" s="159"/>
      <c r="C413" s="1">
        <v>25</v>
      </c>
      <c r="D413" s="1" t="s">
        <v>458</v>
      </c>
      <c r="E413" s="4">
        <v>92497242.283299997</v>
      </c>
      <c r="F413" s="4">
        <f t="shared" si="76"/>
        <v>-6627083.4100000001</v>
      </c>
      <c r="G413" s="4">
        <v>18943025.194499999</v>
      </c>
      <c r="H413" s="4">
        <v>10403414.601199999</v>
      </c>
      <c r="I413" s="4">
        <v>13608495.111</v>
      </c>
      <c r="J413" s="4">
        <v>63094774.642800003</v>
      </c>
      <c r="K413" s="5">
        <f t="shared" si="79"/>
        <v>191919868.4228</v>
      </c>
      <c r="L413" s="8"/>
      <c r="M413" s="156"/>
      <c r="N413" s="157"/>
      <c r="O413" s="157"/>
      <c r="P413" s="158"/>
      <c r="Q413" s="7">
        <v>63008395048.43</v>
      </c>
      <c r="R413" s="7">
        <f>-5139969967.25</f>
        <v>-5139969967.25</v>
      </c>
      <c r="S413" s="7">
        <v>12903840000</v>
      </c>
      <c r="T413" s="7">
        <v>7086724326.7299995</v>
      </c>
      <c r="U413" s="7">
        <v>9270000000</v>
      </c>
      <c r="V413" s="7">
        <v>46174943005.879997</v>
      </c>
      <c r="W413" s="6">
        <f>Q413+R413+S413+T413+U413+V413</f>
        <v>133303932413.78998</v>
      </c>
    </row>
    <row r="414" spans="1:23" ht="13" thickTop="1" x14ac:dyDescent="0.25"/>
  </sheetData>
  <mergeCells count="116"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7"/>
  <sheetViews>
    <sheetView zoomScale="62" workbookViewId="0">
      <selection activeCell="A2" sqref="A1:XFD2"/>
    </sheetView>
  </sheetViews>
  <sheetFormatPr defaultRowHeight="12.5" x14ac:dyDescent="0.25"/>
  <cols>
    <col min="2" max="2" width="24.1796875" customWidth="1"/>
    <col min="4" max="8" width="25.54296875" customWidth="1"/>
    <col min="9" max="9" width="25" customWidth="1"/>
    <col min="10" max="10" width="26.1796875" customWidth="1"/>
    <col min="11" max="11" width="8.453125" customWidth="1"/>
    <col min="12" max="13" width="18.7265625" bestFit="1" customWidth="1"/>
  </cols>
  <sheetData>
    <row r="1" spans="1:11" ht="51.75" customHeight="1" x14ac:dyDescent="0.35">
      <c r="A1" s="164" t="s">
        <v>915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7.5" x14ac:dyDescent="0.35">
      <c r="A2" s="118"/>
      <c r="B2" s="119">
        <v>1</v>
      </c>
      <c r="C2" s="119">
        <v>2</v>
      </c>
      <c r="D2" s="119">
        <v>3</v>
      </c>
      <c r="E2" s="119">
        <v>4</v>
      </c>
      <c r="F2" s="119">
        <v>5</v>
      </c>
      <c r="G2" s="119">
        <v>6</v>
      </c>
      <c r="H2" s="119">
        <v>7</v>
      </c>
      <c r="I2" s="119">
        <v>8</v>
      </c>
      <c r="J2" s="120" t="s">
        <v>914</v>
      </c>
      <c r="K2" s="121"/>
    </row>
    <row r="3" spans="1:11" ht="69" customHeight="1" x14ac:dyDescent="0.35">
      <c r="A3" s="122" t="s">
        <v>0</v>
      </c>
      <c r="B3" s="122" t="s">
        <v>22</v>
      </c>
      <c r="C3" s="123" t="s">
        <v>1</v>
      </c>
      <c r="D3" s="124" t="s">
        <v>7</v>
      </c>
      <c r="E3" s="125" t="s">
        <v>894</v>
      </c>
      <c r="F3" s="134" t="s">
        <v>902</v>
      </c>
      <c r="G3" s="135" t="s">
        <v>903</v>
      </c>
      <c r="H3" s="135" t="s">
        <v>904</v>
      </c>
      <c r="I3" s="122" t="s">
        <v>13</v>
      </c>
      <c r="J3" s="122" t="s">
        <v>16</v>
      </c>
      <c r="K3" s="122" t="s">
        <v>0</v>
      </c>
    </row>
    <row r="4" spans="1:11" ht="18" x14ac:dyDescent="0.4">
      <c r="A4" s="126"/>
      <c r="B4" s="126"/>
      <c r="C4" s="126"/>
      <c r="D4" s="127" t="s">
        <v>901</v>
      </c>
      <c r="E4" s="127" t="s">
        <v>901</v>
      </c>
      <c r="F4" s="127" t="s">
        <v>901</v>
      </c>
      <c r="G4" s="127" t="s">
        <v>901</v>
      </c>
      <c r="H4" s="127" t="s">
        <v>901</v>
      </c>
      <c r="I4" s="127" t="s">
        <v>901</v>
      </c>
      <c r="J4" s="127" t="s">
        <v>901</v>
      </c>
      <c r="K4" s="126"/>
    </row>
    <row r="5" spans="1:11" ht="18" x14ac:dyDescent="0.4">
      <c r="A5" s="128">
        <v>1</v>
      </c>
      <c r="B5" s="126" t="s">
        <v>37</v>
      </c>
      <c r="C5" s="128">
        <v>17</v>
      </c>
      <c r="D5" s="126">
        <v>1307812903.6916001</v>
      </c>
      <c r="E5" s="126">
        <f>-112660417.97</f>
        <v>-112660417.97</v>
      </c>
      <c r="F5" s="126">
        <v>267834285.35520002</v>
      </c>
      <c r="G5" s="126">
        <v>147093248.64199999</v>
      </c>
      <c r="H5" s="126">
        <v>192409687.75510001</v>
      </c>
      <c r="I5" s="126">
        <v>794128550.52779996</v>
      </c>
      <c r="J5" s="126">
        <f>D5+E5+I5+F5+G5+H5</f>
        <v>2596618258.0017004</v>
      </c>
      <c r="K5" s="129">
        <v>1</v>
      </c>
    </row>
    <row r="6" spans="1:11" ht="18" x14ac:dyDescent="0.4">
      <c r="A6" s="128">
        <v>2</v>
      </c>
      <c r="B6" s="126" t="s">
        <v>38</v>
      </c>
      <c r="C6" s="128">
        <v>21</v>
      </c>
      <c r="D6" s="126">
        <v>1649618276.2723999</v>
      </c>
      <c r="E6" s="126">
        <f>-139168751.61</f>
        <v>-139168751.61000001</v>
      </c>
      <c r="F6" s="126">
        <v>337834510.49239999</v>
      </c>
      <c r="G6" s="126">
        <v>185537021.8409</v>
      </c>
      <c r="H6" s="126">
        <v>242697205.8134</v>
      </c>
      <c r="I6" s="126">
        <v>969024742.87600005</v>
      </c>
      <c r="J6" s="126">
        <f t="shared" ref="J6:J41" si="0">D6+E6+I6+F6+G6+H6</f>
        <v>3245543005.6850996</v>
      </c>
      <c r="K6" s="129">
        <v>2</v>
      </c>
    </row>
    <row r="7" spans="1:11" ht="18" x14ac:dyDescent="0.4">
      <c r="A7" s="128">
        <v>3</v>
      </c>
      <c r="B7" s="126" t="s">
        <v>39</v>
      </c>
      <c r="C7" s="128">
        <v>31</v>
      </c>
      <c r="D7" s="126">
        <v>2197194607.8843999</v>
      </c>
      <c r="E7" s="126">
        <f>-205439585.71</f>
        <v>-205439585.71000001</v>
      </c>
      <c r="F7" s="126">
        <v>449975715.89029998</v>
      </c>
      <c r="G7" s="126">
        <v>247124410.42609999</v>
      </c>
      <c r="H7" s="126">
        <v>323258416.58759999</v>
      </c>
      <c r="I7" s="126">
        <v>1329654537.0304999</v>
      </c>
      <c r="J7" s="126">
        <f t="shared" si="0"/>
        <v>4341768102.1088991</v>
      </c>
      <c r="K7" s="129">
        <v>3</v>
      </c>
    </row>
    <row r="8" spans="1:11" ht="18" x14ac:dyDescent="0.4">
      <c r="A8" s="128">
        <v>4</v>
      </c>
      <c r="B8" s="126" t="s">
        <v>40</v>
      </c>
      <c r="C8" s="128">
        <v>21</v>
      </c>
      <c r="D8" s="126">
        <v>1658532988.3292</v>
      </c>
      <c r="E8" s="126">
        <f>-139168751.61</f>
        <v>-139168751.61000001</v>
      </c>
      <c r="F8" s="126">
        <v>339660204.00420004</v>
      </c>
      <c r="G8" s="126">
        <v>186539683.57769999</v>
      </c>
      <c r="H8" s="126">
        <v>244008767.24419999</v>
      </c>
      <c r="I8" s="126">
        <v>1116411553.7894001</v>
      </c>
      <c r="J8" s="126">
        <f t="shared" si="0"/>
        <v>3405984445.3347006</v>
      </c>
      <c r="K8" s="129">
        <v>4</v>
      </c>
    </row>
    <row r="9" spans="1:11" ht="18" x14ac:dyDescent="0.4">
      <c r="A9" s="128">
        <v>5</v>
      </c>
      <c r="B9" s="126" t="s">
        <v>41</v>
      </c>
      <c r="C9" s="128">
        <v>20</v>
      </c>
      <c r="D9" s="126">
        <v>1882763144.7514</v>
      </c>
      <c r="E9" s="126">
        <f>-132541668.2</f>
        <v>-132541668.2</v>
      </c>
      <c r="F9" s="126">
        <v>385581546.06349999</v>
      </c>
      <c r="G9" s="126">
        <v>211759454.73800001</v>
      </c>
      <c r="H9" s="126">
        <v>276998237.11470002</v>
      </c>
      <c r="I9" s="126">
        <v>1079857547.9038</v>
      </c>
      <c r="J9" s="126">
        <f t="shared" si="0"/>
        <v>3704418262.3713999</v>
      </c>
      <c r="K9" s="129">
        <v>5</v>
      </c>
    </row>
    <row r="10" spans="1:11" ht="18" x14ac:dyDescent="0.4">
      <c r="A10" s="128">
        <v>6</v>
      </c>
      <c r="B10" s="126" t="s">
        <v>42</v>
      </c>
      <c r="C10" s="128">
        <v>8</v>
      </c>
      <c r="D10" s="126">
        <v>766353515.32009995</v>
      </c>
      <c r="E10" s="126">
        <f>-53016667.28</f>
        <v>-53016667.280000001</v>
      </c>
      <c r="F10" s="126">
        <v>156945802.8177</v>
      </c>
      <c r="G10" s="126">
        <v>86193849.180299997</v>
      </c>
      <c r="H10" s="126">
        <v>112748421.5645</v>
      </c>
      <c r="I10" s="126">
        <v>425468336.5693</v>
      </c>
      <c r="J10" s="126">
        <f t="shared" si="0"/>
        <v>1494693258.1719</v>
      </c>
      <c r="K10" s="129">
        <v>6</v>
      </c>
    </row>
    <row r="11" spans="1:11" ht="18" x14ac:dyDescent="0.4">
      <c r="A11" s="128">
        <v>7</v>
      </c>
      <c r="B11" s="126" t="s">
        <v>43</v>
      </c>
      <c r="C11" s="128">
        <v>23</v>
      </c>
      <c r="D11" s="126">
        <v>2048737694.3592</v>
      </c>
      <c r="E11" s="126">
        <f>-152422918.43</f>
        <v>-152422918.43000001</v>
      </c>
      <c r="F11" s="126">
        <v>419572398.08539999</v>
      </c>
      <c r="G11" s="126">
        <v>230427060.498</v>
      </c>
      <c r="H11" s="126">
        <v>301416952.6476</v>
      </c>
      <c r="I11" s="126">
        <v>1110504796.6779001</v>
      </c>
      <c r="J11" s="126">
        <f t="shared" si="0"/>
        <v>3958235983.8381004</v>
      </c>
      <c r="K11" s="129">
        <v>7</v>
      </c>
    </row>
    <row r="12" spans="1:11" ht="18" x14ac:dyDescent="0.4">
      <c r="A12" s="128">
        <v>8</v>
      </c>
      <c r="B12" s="126" t="s">
        <v>44</v>
      </c>
      <c r="C12" s="128">
        <v>27</v>
      </c>
      <c r="D12" s="126">
        <v>2224315178.3523998</v>
      </c>
      <c r="E12" s="126">
        <f>-178931252.07</f>
        <v>-178931252.06999999</v>
      </c>
      <c r="F12" s="126">
        <v>455529888.5011</v>
      </c>
      <c r="G12" s="126">
        <v>250174734.21799999</v>
      </c>
      <c r="H12" s="126">
        <v>327248483.11849999</v>
      </c>
      <c r="I12" s="126">
        <v>1232972541.8273001</v>
      </c>
      <c r="J12" s="126">
        <f t="shared" si="0"/>
        <v>4311309573.9473</v>
      </c>
      <c r="K12" s="129">
        <v>8</v>
      </c>
    </row>
    <row r="13" spans="1:11" ht="18" x14ac:dyDescent="0.4">
      <c r="A13" s="128">
        <v>9</v>
      </c>
      <c r="B13" s="126" t="s">
        <v>45</v>
      </c>
      <c r="C13" s="128">
        <v>18</v>
      </c>
      <c r="D13" s="126">
        <v>1433945938.6623001</v>
      </c>
      <c r="E13" s="126">
        <f>-119287501.38</f>
        <v>-119287501.38</v>
      </c>
      <c r="F13" s="126">
        <v>293665771.78999996</v>
      </c>
      <c r="G13" s="126">
        <v>161279771.67050001</v>
      </c>
      <c r="H13" s="126">
        <v>210966790.079</v>
      </c>
      <c r="I13" s="126">
        <v>830608478.74860001</v>
      </c>
      <c r="J13" s="126">
        <f t="shared" si="0"/>
        <v>2811179249.5703998</v>
      </c>
      <c r="K13" s="129">
        <v>9</v>
      </c>
    </row>
    <row r="14" spans="1:11" ht="18" x14ac:dyDescent="0.4">
      <c r="A14" s="128">
        <v>10</v>
      </c>
      <c r="B14" s="126" t="s">
        <v>46</v>
      </c>
      <c r="C14" s="128">
        <v>25</v>
      </c>
      <c r="D14" s="126">
        <v>1837396061.0497</v>
      </c>
      <c r="E14" s="126">
        <f>-165677085.25</f>
        <v>-165677085.25</v>
      </c>
      <c r="F14" s="126">
        <v>376290568.4267</v>
      </c>
      <c r="G14" s="126">
        <v>206656896.33360001</v>
      </c>
      <c r="H14" s="126">
        <v>270323684.21450001</v>
      </c>
      <c r="I14" s="126">
        <v>1213578213.7767999</v>
      </c>
      <c r="J14" s="126">
        <f t="shared" si="0"/>
        <v>3738568338.5513</v>
      </c>
      <c r="K14" s="129">
        <v>10</v>
      </c>
    </row>
    <row r="15" spans="1:11" ht="18" x14ac:dyDescent="0.4">
      <c r="A15" s="128">
        <v>11</v>
      </c>
      <c r="B15" s="126" t="s">
        <v>47</v>
      </c>
      <c r="C15" s="128">
        <v>13</v>
      </c>
      <c r="D15" s="126">
        <v>1060740791.3857</v>
      </c>
      <c r="E15" s="126">
        <f>-96759492.2436</f>
        <v>-96759492.243599996</v>
      </c>
      <c r="F15" s="126">
        <v>217235011.9853</v>
      </c>
      <c r="G15" s="126">
        <v>119304381.0256</v>
      </c>
      <c r="H15" s="126">
        <v>156059635.04679999</v>
      </c>
      <c r="I15" s="126">
        <v>666185576.57420003</v>
      </c>
      <c r="J15" s="126">
        <f t="shared" si="0"/>
        <v>2122765903.7739999</v>
      </c>
      <c r="K15" s="129">
        <v>11</v>
      </c>
    </row>
    <row r="16" spans="1:11" ht="18" x14ac:dyDescent="0.4">
      <c r="A16" s="128">
        <v>12</v>
      </c>
      <c r="B16" s="126" t="s">
        <v>48</v>
      </c>
      <c r="C16" s="128">
        <v>18</v>
      </c>
      <c r="D16" s="126">
        <v>1405856679.7314999</v>
      </c>
      <c r="E16" s="126">
        <f>-119287501.38</f>
        <v>-119287501.38</v>
      </c>
      <c r="F16" s="126">
        <v>287913216.07609993</v>
      </c>
      <c r="G16" s="126">
        <v>158120496.87169999</v>
      </c>
      <c r="H16" s="126">
        <v>206834206.95120001</v>
      </c>
      <c r="I16" s="126">
        <v>883595651.05219996</v>
      </c>
      <c r="J16" s="126">
        <f t="shared" si="0"/>
        <v>2823032749.3026996</v>
      </c>
      <c r="K16" s="129">
        <v>12</v>
      </c>
    </row>
    <row r="17" spans="1:11" ht="18" x14ac:dyDescent="0.4">
      <c r="A17" s="128">
        <v>13</v>
      </c>
      <c r="B17" s="126" t="s">
        <v>49</v>
      </c>
      <c r="C17" s="128">
        <v>16</v>
      </c>
      <c r="D17" s="126">
        <v>1116301186.1847</v>
      </c>
      <c r="E17" s="126">
        <f>-106033334.56</f>
        <v>-106033334.56</v>
      </c>
      <c r="F17" s="126">
        <v>228613534.5499</v>
      </c>
      <c r="G17" s="126">
        <v>125553408.653</v>
      </c>
      <c r="H17" s="126">
        <v>164233861.0271</v>
      </c>
      <c r="I17" s="126">
        <v>760525534.41999996</v>
      </c>
      <c r="J17" s="126">
        <f t="shared" si="0"/>
        <v>2289194190.2747002</v>
      </c>
      <c r="K17" s="129">
        <v>13</v>
      </c>
    </row>
    <row r="18" spans="1:11" ht="18" x14ac:dyDescent="0.4">
      <c r="A18" s="128">
        <v>14</v>
      </c>
      <c r="B18" s="126" t="s">
        <v>50</v>
      </c>
      <c r="C18" s="128">
        <v>17</v>
      </c>
      <c r="D18" s="126">
        <v>1428371287.4814</v>
      </c>
      <c r="E18" s="126">
        <f>-112660417.97</f>
        <v>-112660417.97</v>
      </c>
      <c r="F18" s="126">
        <v>292524107.93970001</v>
      </c>
      <c r="G18" s="126">
        <v>160652775.59959999</v>
      </c>
      <c r="H18" s="126">
        <v>210146629.2669</v>
      </c>
      <c r="I18" s="126">
        <v>871546061.07659996</v>
      </c>
      <c r="J18" s="126">
        <f t="shared" si="0"/>
        <v>2850580443.3941998</v>
      </c>
      <c r="K18" s="129">
        <v>14</v>
      </c>
    </row>
    <row r="19" spans="1:11" ht="18" x14ac:dyDescent="0.4">
      <c r="A19" s="128">
        <v>15</v>
      </c>
      <c r="B19" s="126" t="s">
        <v>51</v>
      </c>
      <c r="C19" s="128">
        <v>11</v>
      </c>
      <c r="D19" s="126">
        <v>978721003.79489994</v>
      </c>
      <c r="E19" s="126">
        <f>-72897917.51</f>
        <v>-72897917.510000005</v>
      </c>
      <c r="F19" s="126">
        <v>200437723.06700003</v>
      </c>
      <c r="G19" s="126">
        <v>110079394.045</v>
      </c>
      <c r="H19" s="126">
        <v>143992617.14570001</v>
      </c>
      <c r="I19" s="126">
        <v>570977223.77950001</v>
      </c>
      <c r="J19" s="126">
        <f t="shared" si="0"/>
        <v>1931310044.3221002</v>
      </c>
      <c r="K19" s="129">
        <v>15</v>
      </c>
    </row>
    <row r="20" spans="1:11" ht="18" x14ac:dyDescent="0.4">
      <c r="A20" s="128">
        <v>16</v>
      </c>
      <c r="B20" s="126" t="s">
        <v>52</v>
      </c>
      <c r="C20" s="128">
        <v>27</v>
      </c>
      <c r="D20" s="126">
        <v>1914335263.7644999</v>
      </c>
      <c r="E20" s="126">
        <f>-178931252.07</f>
        <v>-178931252.06999999</v>
      </c>
      <c r="F20" s="126">
        <v>392047376.08379996</v>
      </c>
      <c r="G20" s="126">
        <v>215310456.2146</v>
      </c>
      <c r="H20" s="126">
        <v>281643229.94520003</v>
      </c>
      <c r="I20" s="126">
        <v>1196088855.6831</v>
      </c>
      <c r="J20" s="126">
        <f t="shared" si="0"/>
        <v>3820493929.6211996</v>
      </c>
      <c r="K20" s="129">
        <v>16</v>
      </c>
    </row>
    <row r="21" spans="1:11" ht="18" x14ac:dyDescent="0.4">
      <c r="A21" s="128">
        <v>17</v>
      </c>
      <c r="B21" s="126" t="s">
        <v>53</v>
      </c>
      <c r="C21" s="128">
        <v>27</v>
      </c>
      <c r="D21" s="126">
        <v>2011189435.3448</v>
      </c>
      <c r="E21" s="126">
        <f>-178931252.07</f>
        <v>-178931252.06999999</v>
      </c>
      <c r="F21" s="126">
        <v>411882681.08470005</v>
      </c>
      <c r="G21" s="126">
        <v>226203906.4188</v>
      </c>
      <c r="H21" s="126">
        <v>295892730.66409999</v>
      </c>
      <c r="I21" s="126">
        <v>1260836175.2258999</v>
      </c>
      <c r="J21" s="126">
        <f t="shared" si="0"/>
        <v>4027073676.6683002</v>
      </c>
      <c r="K21" s="129">
        <v>17</v>
      </c>
    </row>
    <row r="22" spans="1:11" ht="18" x14ac:dyDescent="0.4">
      <c r="A22" s="128">
        <v>18</v>
      </c>
      <c r="B22" s="126" t="s">
        <v>54</v>
      </c>
      <c r="C22" s="128">
        <v>23</v>
      </c>
      <c r="D22" s="126">
        <v>2261772959.6471</v>
      </c>
      <c r="E22" s="126">
        <f>-152422918.43</f>
        <v>-152422918.43000001</v>
      </c>
      <c r="F22" s="126">
        <v>463201076.06589997</v>
      </c>
      <c r="G22" s="126">
        <v>254387712.02399999</v>
      </c>
      <c r="H22" s="126">
        <v>332759393.72539997</v>
      </c>
      <c r="I22" s="126">
        <v>1391199739.6777999</v>
      </c>
      <c r="J22" s="126">
        <f t="shared" si="0"/>
        <v>4550897962.7101994</v>
      </c>
      <c r="K22" s="129">
        <v>18</v>
      </c>
    </row>
    <row r="23" spans="1:11" ht="18" x14ac:dyDescent="0.4">
      <c r="A23" s="128">
        <v>19</v>
      </c>
      <c r="B23" s="126" t="s">
        <v>55</v>
      </c>
      <c r="C23" s="128">
        <v>44</v>
      </c>
      <c r="D23" s="126">
        <v>3600936398.6585999</v>
      </c>
      <c r="E23" s="126">
        <f>-291591670.04</f>
        <v>-291591670.04000002</v>
      </c>
      <c r="F23" s="126">
        <v>737455812.08300018</v>
      </c>
      <c r="G23" s="126">
        <v>405007040.02649999</v>
      </c>
      <c r="H23" s="126">
        <v>529781474.1972</v>
      </c>
      <c r="I23" s="126">
        <v>2415997422.8116999</v>
      </c>
      <c r="J23" s="126">
        <f t="shared" si="0"/>
        <v>7397586477.7369995</v>
      </c>
      <c r="K23" s="129">
        <v>19</v>
      </c>
    </row>
    <row r="24" spans="1:11" x14ac:dyDescent="0.4">
      <c r="A24" s="128">
        <v>20</v>
      </c>
      <c r="B24" s="126" t="s">
        <v>56</v>
      </c>
      <c r="C24" s="128">
        <v>34</v>
      </c>
      <c r="D24" s="126">
        <v>2741454173.3906999</v>
      </c>
      <c r="E24" s="126">
        <f>-225320835.94</f>
        <v>-225320835.94</v>
      </c>
      <c r="F24" s="126">
        <v>561437662.29189992</v>
      </c>
      <c r="G24" s="126">
        <v>308338753.37150002</v>
      </c>
      <c r="H24" s="126">
        <v>403331653.94550002</v>
      </c>
      <c r="I24" s="126">
        <v>1601635195.4854</v>
      </c>
      <c r="J24" s="126">
        <f t="shared" si="0"/>
        <v>5390876602.5450001</v>
      </c>
      <c r="K24" s="129">
        <v>20</v>
      </c>
    </row>
    <row r="25" spans="1:11" ht="18" x14ac:dyDescent="0.4">
      <c r="A25" s="128">
        <v>21</v>
      </c>
      <c r="B25" s="126" t="s">
        <v>57</v>
      </c>
      <c r="C25" s="128">
        <v>21</v>
      </c>
      <c r="D25" s="126">
        <v>1730151848.7321</v>
      </c>
      <c r="E25" s="126">
        <f>-139168751.61</f>
        <v>-139168751.61000001</v>
      </c>
      <c r="F25" s="126">
        <v>354327429.14009994</v>
      </c>
      <c r="G25" s="126">
        <v>194594850.1929</v>
      </c>
      <c r="H25" s="126">
        <v>254545566.9109</v>
      </c>
      <c r="I25" s="126">
        <v>957167554.99880004</v>
      </c>
      <c r="J25" s="126">
        <f t="shared" si="0"/>
        <v>3351618498.3648005</v>
      </c>
      <c r="K25" s="129">
        <v>21</v>
      </c>
    </row>
    <row r="26" spans="1:11" ht="18" x14ac:dyDescent="0.4">
      <c r="A26" s="128">
        <v>22</v>
      </c>
      <c r="B26" s="126" t="s">
        <v>58</v>
      </c>
      <c r="C26" s="128">
        <v>21</v>
      </c>
      <c r="D26" s="126">
        <v>1788238666.7179</v>
      </c>
      <c r="E26" s="126">
        <f>-139168751.61</f>
        <v>-139168751.61000001</v>
      </c>
      <c r="F26" s="126">
        <v>366223351.97420001</v>
      </c>
      <c r="G26" s="126">
        <v>201128031.45789999</v>
      </c>
      <c r="H26" s="126">
        <v>263091488.4874</v>
      </c>
      <c r="I26" s="126">
        <v>957985963.24530005</v>
      </c>
      <c r="J26" s="126">
        <f t="shared" si="0"/>
        <v>3437498750.2727003</v>
      </c>
      <c r="K26" s="129">
        <v>22</v>
      </c>
    </row>
    <row r="27" spans="1:11" ht="18" x14ac:dyDescent="0.4">
      <c r="A27" s="128">
        <v>23</v>
      </c>
      <c r="B27" s="126" t="s">
        <v>59</v>
      </c>
      <c r="C27" s="128">
        <v>16</v>
      </c>
      <c r="D27" s="126">
        <v>1265366165.6192999</v>
      </c>
      <c r="E27" s="126">
        <f>-106033334.56</f>
        <v>-106033334.56</v>
      </c>
      <c r="F27" s="126">
        <v>259141381.55739999</v>
      </c>
      <c r="G27" s="126">
        <v>142319149.3962</v>
      </c>
      <c r="H27" s="126">
        <v>186164785.60159999</v>
      </c>
      <c r="I27" s="126">
        <v>727691180.71889997</v>
      </c>
      <c r="J27" s="126">
        <f t="shared" si="0"/>
        <v>2474649328.3334002</v>
      </c>
      <c r="K27" s="129">
        <v>23</v>
      </c>
    </row>
    <row r="28" spans="1:11" ht="18" x14ac:dyDescent="0.4">
      <c r="A28" s="128">
        <v>24</v>
      </c>
      <c r="B28" s="126" t="s">
        <v>60</v>
      </c>
      <c r="C28" s="128">
        <v>20</v>
      </c>
      <c r="D28" s="126">
        <v>2155546439.7038002</v>
      </c>
      <c r="E28" s="126">
        <f>-132541668.2</f>
        <v>-132541668.2</v>
      </c>
      <c r="F28" s="126">
        <v>441446355.66650003</v>
      </c>
      <c r="G28" s="126">
        <v>242440128.49250001</v>
      </c>
      <c r="H28" s="126">
        <v>317131002.63380003</v>
      </c>
      <c r="I28" s="126">
        <v>7616803559.1413002</v>
      </c>
      <c r="J28" s="126">
        <f t="shared" si="0"/>
        <v>10640825817.437901</v>
      </c>
      <c r="K28" s="129">
        <v>24</v>
      </c>
    </row>
    <row r="29" spans="1:11" ht="18" x14ac:dyDescent="0.4">
      <c r="A29" s="128">
        <v>25</v>
      </c>
      <c r="B29" s="126" t="s">
        <v>61</v>
      </c>
      <c r="C29" s="128">
        <v>13</v>
      </c>
      <c r="D29" s="126">
        <v>1128924711.1248</v>
      </c>
      <c r="E29" s="126">
        <f>-86152084.33</f>
        <v>-86152084.329999998</v>
      </c>
      <c r="F29" s="126">
        <v>231198776.49969998</v>
      </c>
      <c r="G29" s="126">
        <v>126973210.5892</v>
      </c>
      <c r="H29" s="126">
        <v>166091075.07170001</v>
      </c>
      <c r="I29" s="126">
        <v>586087515.40199995</v>
      </c>
      <c r="J29" s="126">
        <f t="shared" si="0"/>
        <v>2153123204.3573999</v>
      </c>
      <c r="K29" s="129">
        <v>25</v>
      </c>
    </row>
    <row r="30" spans="1:11" ht="18" x14ac:dyDescent="0.4">
      <c r="A30" s="128">
        <v>26</v>
      </c>
      <c r="B30" s="126" t="s">
        <v>62</v>
      </c>
      <c r="C30" s="128">
        <v>25</v>
      </c>
      <c r="D30" s="126">
        <v>2089552558.2762001</v>
      </c>
      <c r="E30" s="126">
        <f>-165677085.25</f>
        <v>-165677085.25</v>
      </c>
      <c r="F30" s="126">
        <v>427931101.2902</v>
      </c>
      <c r="G30" s="126">
        <v>235017618.45120001</v>
      </c>
      <c r="H30" s="126">
        <v>307421768.16799998</v>
      </c>
      <c r="I30" s="126">
        <v>1167600228.8785</v>
      </c>
      <c r="J30" s="126">
        <f t="shared" si="0"/>
        <v>4061846189.8141003</v>
      </c>
      <c r="K30" s="129">
        <v>26</v>
      </c>
    </row>
    <row r="31" spans="1:11" ht="18" x14ac:dyDescent="0.4">
      <c r="A31" s="128">
        <v>27</v>
      </c>
      <c r="B31" s="126" t="s">
        <v>63</v>
      </c>
      <c r="C31" s="128">
        <v>20</v>
      </c>
      <c r="D31" s="126">
        <v>1490679240.0132</v>
      </c>
      <c r="E31" s="126">
        <f>-132541668.2</f>
        <v>-132541668.2</v>
      </c>
      <c r="F31" s="126">
        <v>305284500.4174</v>
      </c>
      <c r="G31" s="126">
        <v>167660719.2649</v>
      </c>
      <c r="H31" s="126">
        <v>219313577.88600001</v>
      </c>
      <c r="I31" s="126">
        <v>1005682998.24</v>
      </c>
      <c r="J31" s="126">
        <f t="shared" si="0"/>
        <v>3056079367.6215</v>
      </c>
      <c r="K31" s="129">
        <v>27</v>
      </c>
    </row>
    <row r="32" spans="1:11" ht="18" x14ac:dyDescent="0.4">
      <c r="A32" s="128">
        <v>28</v>
      </c>
      <c r="B32" s="126" t="s">
        <v>64</v>
      </c>
      <c r="C32" s="128">
        <v>18</v>
      </c>
      <c r="D32" s="126">
        <v>1423692966.2901001</v>
      </c>
      <c r="E32" s="126">
        <f>-119287501.38</f>
        <v>-119287501.38</v>
      </c>
      <c r="F32" s="126">
        <v>291566008.49800009</v>
      </c>
      <c r="G32" s="126">
        <v>160126592.18279999</v>
      </c>
      <c r="H32" s="126">
        <v>209458339.43799999</v>
      </c>
      <c r="I32" s="126">
        <v>907739025.82630002</v>
      </c>
      <c r="J32" s="126">
        <f t="shared" si="0"/>
        <v>2873295430.8552003</v>
      </c>
      <c r="K32" s="129">
        <v>28</v>
      </c>
    </row>
    <row r="33" spans="1:13" ht="18" x14ac:dyDescent="0.4">
      <c r="A33" s="128">
        <v>29</v>
      </c>
      <c r="B33" s="126" t="s">
        <v>65</v>
      </c>
      <c r="C33" s="128">
        <v>30</v>
      </c>
      <c r="D33" s="126">
        <v>1928428118.3785</v>
      </c>
      <c r="E33" s="126">
        <f>-198812502.3</f>
        <v>-198812502.30000001</v>
      </c>
      <c r="F33" s="126">
        <v>394933530.23700005</v>
      </c>
      <c r="G33" s="126">
        <v>216895517.6268</v>
      </c>
      <c r="H33" s="126">
        <v>283716616.54949999</v>
      </c>
      <c r="I33" s="126">
        <v>1235221877.7160001</v>
      </c>
      <c r="J33" s="126">
        <f t="shared" si="0"/>
        <v>3860383158.2078004</v>
      </c>
      <c r="K33" s="129">
        <v>29</v>
      </c>
    </row>
    <row r="34" spans="1:13" ht="18" x14ac:dyDescent="0.4">
      <c r="A34" s="128">
        <v>30</v>
      </c>
      <c r="B34" s="126" t="s">
        <v>66</v>
      </c>
      <c r="C34" s="128">
        <v>33</v>
      </c>
      <c r="D34" s="126">
        <v>2432561607.0173001</v>
      </c>
      <c r="E34" s="126">
        <f>-218693752.53</f>
        <v>-218693752.53</v>
      </c>
      <c r="F34" s="126">
        <v>498177833.96959996</v>
      </c>
      <c r="G34" s="126">
        <v>273596772.35799998</v>
      </c>
      <c r="H34" s="126">
        <v>357886374.97790003</v>
      </c>
      <c r="I34" s="126">
        <v>1938523323.7914</v>
      </c>
      <c r="J34" s="126">
        <f t="shared" si="0"/>
        <v>5282052159.5841999</v>
      </c>
      <c r="K34" s="129">
        <v>30</v>
      </c>
    </row>
    <row r="35" spans="1:13" ht="18" x14ac:dyDescent="0.4">
      <c r="A35" s="128">
        <v>31</v>
      </c>
      <c r="B35" s="126" t="s">
        <v>67</v>
      </c>
      <c r="C35" s="128">
        <v>17</v>
      </c>
      <c r="D35" s="126">
        <v>1524890198.5262001</v>
      </c>
      <c r="E35" s="126">
        <f>-112660417.97</f>
        <v>-112660417.97</v>
      </c>
      <c r="F35" s="126">
        <v>312290753.06930006</v>
      </c>
      <c r="G35" s="126">
        <v>171508518.14570001</v>
      </c>
      <c r="H35" s="126">
        <v>224346805.36570001</v>
      </c>
      <c r="I35" s="126">
        <v>839459571.39049995</v>
      </c>
      <c r="J35" s="126">
        <f t="shared" si="0"/>
        <v>2959835428.5274</v>
      </c>
      <c r="K35" s="129">
        <v>31</v>
      </c>
    </row>
    <row r="36" spans="1:13" ht="18" x14ac:dyDescent="0.4">
      <c r="A36" s="128">
        <v>32</v>
      </c>
      <c r="B36" s="126" t="s">
        <v>68</v>
      </c>
      <c r="C36" s="128">
        <v>23</v>
      </c>
      <c r="D36" s="126">
        <v>1890185936.2579999</v>
      </c>
      <c r="E36" s="126">
        <f>-152422918.43</f>
        <v>-152422918.43000001</v>
      </c>
      <c r="F36" s="126">
        <v>387101700.86019993</v>
      </c>
      <c r="G36" s="126">
        <v>212594316.1419</v>
      </c>
      <c r="H36" s="126">
        <v>278090302.34210002</v>
      </c>
      <c r="I36" s="126">
        <v>1563042510.7818</v>
      </c>
      <c r="J36" s="126">
        <f t="shared" si="0"/>
        <v>4178591847.954</v>
      </c>
      <c r="K36" s="129">
        <v>32</v>
      </c>
    </row>
    <row r="37" spans="1:13" ht="18" x14ac:dyDescent="0.4">
      <c r="A37" s="128">
        <v>33</v>
      </c>
      <c r="B37" s="126" t="s">
        <v>69</v>
      </c>
      <c r="C37" s="128">
        <v>23</v>
      </c>
      <c r="D37" s="126">
        <v>1903709793.1062</v>
      </c>
      <c r="E37" s="126">
        <f>-152422918.43</f>
        <v>-152422918.43000001</v>
      </c>
      <c r="F37" s="126">
        <v>389871326.79410011</v>
      </c>
      <c r="G37" s="126">
        <v>214115380.8387</v>
      </c>
      <c r="H37" s="126">
        <v>280079976.1451</v>
      </c>
      <c r="I37" s="126">
        <v>1079145300.8556001</v>
      </c>
      <c r="J37" s="126">
        <f t="shared" si="0"/>
        <v>3714498859.3097005</v>
      </c>
      <c r="K37" s="129">
        <v>33</v>
      </c>
    </row>
    <row r="38" spans="1:13" ht="18" x14ac:dyDescent="0.4">
      <c r="A38" s="128">
        <v>34</v>
      </c>
      <c r="B38" s="126" t="s">
        <v>70</v>
      </c>
      <c r="C38" s="128">
        <v>16</v>
      </c>
      <c r="D38" s="126">
        <v>1426836858.9114001</v>
      </c>
      <c r="E38" s="126">
        <f>-106033334.56</f>
        <v>-106033334.56</v>
      </c>
      <c r="F38" s="126">
        <v>292209863.77039999</v>
      </c>
      <c r="G38" s="126">
        <v>160480194.27489999</v>
      </c>
      <c r="H38" s="126">
        <v>209920879.14539999</v>
      </c>
      <c r="I38" s="126">
        <v>710830887.98730004</v>
      </c>
      <c r="J38" s="126">
        <f t="shared" si="0"/>
        <v>2694245349.5294003</v>
      </c>
      <c r="K38" s="129">
        <v>34</v>
      </c>
    </row>
    <row r="39" spans="1:13" ht="18" x14ac:dyDescent="0.4">
      <c r="A39" s="128">
        <v>35</v>
      </c>
      <c r="B39" s="126" t="s">
        <v>71</v>
      </c>
      <c r="C39" s="128">
        <v>17</v>
      </c>
      <c r="D39" s="126">
        <v>1434559417.3861001</v>
      </c>
      <c r="E39" s="126">
        <f>-112660417.97</f>
        <v>-112660417.97</v>
      </c>
      <c r="F39" s="126">
        <v>293791409.51309997</v>
      </c>
      <c r="G39" s="126">
        <v>161348771.27919999</v>
      </c>
      <c r="H39" s="126">
        <v>211057047.06389999</v>
      </c>
      <c r="I39" s="126">
        <v>763985353.23179996</v>
      </c>
      <c r="J39" s="126">
        <f t="shared" si="0"/>
        <v>2752081580.5041003</v>
      </c>
      <c r="K39" s="129">
        <v>35</v>
      </c>
    </row>
    <row r="40" spans="1:13" ht="18" x14ac:dyDescent="0.4">
      <c r="A40" s="128">
        <v>36</v>
      </c>
      <c r="B40" s="126" t="s">
        <v>72</v>
      </c>
      <c r="C40" s="128">
        <v>14</v>
      </c>
      <c r="D40" s="126">
        <v>1296220331.2323999</v>
      </c>
      <c r="E40" s="126">
        <f>-92779167.74</f>
        <v>-92779167.739999995</v>
      </c>
      <c r="F40" s="126">
        <v>265460177.9032</v>
      </c>
      <c r="G40" s="126">
        <v>145789400.71509999</v>
      </c>
      <c r="H40" s="126">
        <v>190704150.79260001</v>
      </c>
      <c r="I40" s="126">
        <v>740303040.18219995</v>
      </c>
      <c r="J40" s="126">
        <f t="shared" si="0"/>
        <v>2545697933.0854998</v>
      </c>
      <c r="K40" s="129">
        <v>36</v>
      </c>
    </row>
    <row r="41" spans="1:13" ht="18" x14ac:dyDescent="0.4">
      <c r="A41" s="128">
        <v>37</v>
      </c>
      <c r="B41" s="126" t="s">
        <v>912</v>
      </c>
      <c r="C41" s="128">
        <v>6</v>
      </c>
      <c r="D41" s="126">
        <v>572500703.07490003</v>
      </c>
      <c r="E41" s="126">
        <f>-39762500.46</f>
        <v>-39762500.460000001</v>
      </c>
      <c r="F41" s="126">
        <v>117245606.1877</v>
      </c>
      <c r="G41" s="126">
        <v>64390699.944600001</v>
      </c>
      <c r="H41" s="126">
        <v>84228165.364700004</v>
      </c>
      <c r="I41" s="126">
        <v>1656876377.9791999</v>
      </c>
      <c r="J41" s="126">
        <f t="shared" si="0"/>
        <v>2455479052.0910997</v>
      </c>
      <c r="K41" s="129">
        <v>37</v>
      </c>
    </row>
    <row r="42" spans="1:13" ht="18" x14ac:dyDescent="0.4">
      <c r="A42" s="128"/>
      <c r="B42" s="130" t="s">
        <v>913</v>
      </c>
      <c r="C42" s="126"/>
      <c r="D42" s="131">
        <f>SUM(D5:D41)</f>
        <v>63008395048.425003</v>
      </c>
      <c r="E42" s="131">
        <f>SUM(E5:E41)</f>
        <v>-5139969967.2536011</v>
      </c>
      <c r="F42" s="131">
        <f t="shared" ref="F42:I42" si="1">SUM(F5:F41)</f>
        <v>12903840000.001896</v>
      </c>
      <c r="G42" s="131">
        <f t="shared" si="1"/>
        <v>7086724326.7279005</v>
      </c>
      <c r="H42" s="131">
        <f t="shared" si="1"/>
        <v>9269999999.9984989</v>
      </c>
      <c r="I42" s="131">
        <f t="shared" si="1"/>
        <v>46174943005.880692</v>
      </c>
      <c r="J42" s="131">
        <f>SUM(J5:J41)</f>
        <v>133303932413.78043</v>
      </c>
      <c r="K42" s="129"/>
    </row>
    <row r="43" spans="1:13" ht="18" x14ac:dyDescent="0.4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M43" s="132"/>
    </row>
    <row r="44" spans="1:13" x14ac:dyDescent="0.2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M44" s="133"/>
    </row>
    <row r="45" spans="1:13" ht="22.5" x14ac:dyDescent="0.4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32"/>
    </row>
    <row r="47" spans="1:13" x14ac:dyDescent="0.25">
      <c r="J47" s="132"/>
    </row>
  </sheetData>
  <mergeCells count="4">
    <mergeCell ref="A45:K45"/>
    <mergeCell ref="A1:K1"/>
    <mergeCell ref="A43:K43"/>
    <mergeCell ref="A44:K44"/>
  </mergeCells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2020-11-11T14:26:49Z</cp:lastPrinted>
  <dcterms:created xsi:type="dcterms:W3CDTF">2003-11-12T08:54:16Z</dcterms:created>
  <dcterms:modified xsi:type="dcterms:W3CDTF">2020-11-25T20:24:16Z</dcterms:modified>
</cp:coreProperties>
</file>